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ff\Desktop\CUSTOM amort schdule\Original Files\"/>
    </mc:Choice>
  </mc:AlternateContent>
  <xr:revisionPtr revIDLastSave="0" documentId="13_ncr:1_{555B0178-E98F-4210-906F-22E2C620F4A2}" xr6:coauthVersionLast="45" xr6:coauthVersionMax="45" xr10:uidLastSave="{00000000-0000-0000-0000-000000000000}"/>
  <workbookProtection workbookAlgorithmName="SHA-512" workbookHashValue="9iVPT+/0PYqpZOtchxYllIXXAcsDvG/P8sq3MwY3CrzXMmFGTkKTm/O7EwA7Nr/oFe/ZDwRWrAdj1jqHpS7JZw==" workbookSaltValue="PmIWjfpRqaZzlQKHKQDKoA==" workbookSpinCount="100000" lockStructure="1"/>
  <bookViews>
    <workbookView xWindow="-98" yWindow="-98" windowWidth="24496" windowHeight="15796" tabRatio="476" xr2:uid="{00000000-000D-0000-FFFF-FFFF00000000}"/>
  </bookViews>
  <sheets>
    <sheet name="JUMBO LOC Amortization Calc. " sheetId="1" r:id="rId1"/>
  </sheets>
  <definedNames>
    <definedName name="_xlnm.Print_Area" localSheetId="0">'JUMBO LOC Amortization Calc. '!$B$1:$L$385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E34" i="1" l="1"/>
  <c r="H35" i="1" l="1"/>
  <c r="H36" i="1" s="1"/>
  <c r="H37" i="1" s="1"/>
  <c r="H38" i="1" l="1"/>
  <c r="H39" i="1" s="1"/>
  <c r="H40" i="1" s="1"/>
  <c r="H41" i="1" s="1"/>
  <c r="H42" i="1" s="1"/>
  <c r="H43" i="1" s="1"/>
  <c r="H44" i="1" s="1"/>
  <c r="H45" i="1" s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93" i="1"/>
  <c r="H165" i="1"/>
  <c r="C34" i="1"/>
  <c r="D72" i="1" l="1"/>
  <c r="F46" i="1" l="1"/>
  <c r="F59" i="1" s="1"/>
  <c r="F72" i="1" s="1"/>
  <c r="F85" i="1" s="1"/>
  <c r="F98" i="1" s="1"/>
  <c r="F111" i="1" s="1"/>
  <c r="F124" i="1" s="1"/>
  <c r="F137" i="1" s="1"/>
  <c r="F150" i="1" s="1"/>
  <c r="F163" i="1" s="1"/>
  <c r="F176" i="1" s="1"/>
  <c r="F189" i="1" s="1"/>
  <c r="F202" i="1" s="1"/>
  <c r="F215" i="1" s="1"/>
  <c r="F228" i="1" s="1"/>
  <c r="F241" i="1" s="1"/>
  <c r="F254" i="1" s="1"/>
  <c r="F267" i="1" s="1"/>
  <c r="F280" i="1" s="1"/>
  <c r="F293" i="1" s="1"/>
  <c r="D46" i="1" l="1"/>
  <c r="D59" i="1" l="1"/>
  <c r="D85" i="1" l="1"/>
  <c r="D98" i="1" l="1"/>
  <c r="D111" i="1" l="1"/>
  <c r="D124" i="1" l="1"/>
  <c r="D137" i="1" l="1"/>
  <c r="D150" i="1" l="1"/>
  <c r="D163" i="1" l="1"/>
  <c r="D176" i="1" l="1"/>
  <c r="D189" i="1" l="1"/>
  <c r="D202" i="1" l="1"/>
  <c r="D215" i="1" l="1"/>
  <c r="D228" i="1" l="1"/>
  <c r="D241" i="1" l="1"/>
  <c r="D254" i="1" l="1"/>
  <c r="D267" i="1" l="1"/>
  <c r="D280" i="1" l="1"/>
  <c r="D293" i="1" l="1"/>
  <c r="C35" i="1" l="1"/>
  <c r="E35" i="1" l="1"/>
  <c r="C36" i="1" s="1"/>
  <c r="E36" i="1" s="1"/>
  <c r="C37" i="1" s="1"/>
  <c r="E37" i="1" s="1"/>
  <c r="C38" i="1" s="1"/>
  <c r="E38" i="1" s="1"/>
  <c r="C39" i="1" s="1"/>
  <c r="E39" i="1" s="1"/>
  <c r="C40" i="1" s="1"/>
  <c r="E40" i="1" s="1"/>
  <c r="C41" i="1" s="1"/>
  <c r="E41" i="1" s="1"/>
  <c r="C42" i="1" s="1"/>
  <c r="E42" i="1" s="1"/>
  <c r="C43" i="1" s="1"/>
  <c r="E43" i="1" s="1"/>
  <c r="C44" i="1" s="1"/>
  <c r="E44" i="1" s="1"/>
  <c r="C45" i="1" s="1"/>
  <c r="F44" i="1" l="1"/>
  <c r="E45" i="1"/>
  <c r="E46" i="1" s="1"/>
  <c r="C47" i="1" s="1"/>
  <c r="E47" i="1" s="1"/>
  <c r="C46" i="1"/>
  <c r="G46" i="1" l="1"/>
  <c r="C48" i="1"/>
  <c r="E48" i="1" s="1"/>
  <c r="C49" i="1" s="1"/>
  <c r="E49" i="1" s="1"/>
  <c r="C50" i="1" s="1"/>
  <c r="E50" i="1" s="1"/>
  <c r="C51" i="1" s="1"/>
  <c r="E51" i="1" s="1"/>
  <c r="C52" i="1" s="1"/>
  <c r="E52" i="1" s="1"/>
  <c r="C53" i="1" s="1"/>
  <c r="E53" i="1" s="1"/>
  <c r="C54" i="1" s="1"/>
  <c r="E54" i="1" s="1"/>
  <c r="C55" i="1" s="1"/>
  <c r="E55" i="1" s="1"/>
  <c r="C56" i="1" s="1"/>
  <c r="E56" i="1" s="1"/>
  <c r="C57" i="1" s="1"/>
  <c r="E57" i="1" s="1"/>
  <c r="C58" i="1" s="1"/>
  <c r="F57" i="1" l="1"/>
  <c r="E58" i="1"/>
  <c r="E59" i="1" s="1"/>
  <c r="C59" i="1"/>
  <c r="C60" i="1" l="1"/>
  <c r="G59" i="1"/>
  <c r="E60" i="1" l="1"/>
  <c r="C61" i="1" s="1"/>
  <c r="E61" i="1" l="1"/>
  <c r="C62" i="1" s="1"/>
  <c r="E62" i="1" s="1"/>
  <c r="C63" i="1" s="1"/>
  <c r="E63" i="1" s="1"/>
  <c r="C64" i="1" s="1"/>
  <c r="E64" i="1" s="1"/>
  <c r="C65" i="1" s="1"/>
  <c r="E65" i="1" s="1"/>
  <c r="C66" i="1" s="1"/>
  <c r="E66" i="1" s="1"/>
  <c r="C67" i="1" s="1"/>
  <c r="E67" i="1" s="1"/>
  <c r="C68" i="1" s="1"/>
  <c r="E68" i="1" s="1"/>
  <c r="C69" i="1" s="1"/>
  <c r="E69" i="1" s="1"/>
  <c r="C70" i="1" s="1"/>
  <c r="E70" i="1" s="1"/>
  <c r="C71" i="1" s="1"/>
  <c r="F70" i="1" l="1"/>
  <c r="E71" i="1"/>
  <c r="E72" i="1" s="1"/>
  <c r="C72" i="1"/>
  <c r="C73" i="1" l="1"/>
  <c r="G72" i="1"/>
  <c r="E73" i="1" l="1"/>
  <c r="C74" i="1" s="1"/>
  <c r="E74" i="1" s="1"/>
  <c r="C75" i="1" s="1"/>
  <c r="E75" i="1" s="1"/>
  <c r="C76" i="1" s="1"/>
  <c r="E76" i="1" s="1"/>
  <c r="C77" i="1" s="1"/>
  <c r="E77" i="1" s="1"/>
  <c r="C78" i="1" s="1"/>
  <c r="E78" i="1" s="1"/>
  <c r="C79" i="1" s="1"/>
  <c r="E79" i="1" s="1"/>
  <c r="C80" i="1" s="1"/>
  <c r="E80" i="1" s="1"/>
  <c r="C81" i="1" s="1"/>
  <c r="E81" i="1" s="1"/>
  <c r="C82" i="1" s="1"/>
  <c r="E82" i="1" s="1"/>
  <c r="C83" i="1" s="1"/>
  <c r="E83" i="1" s="1"/>
  <c r="C84" i="1" s="1"/>
  <c r="C85" i="1" l="1"/>
  <c r="F83" i="1"/>
  <c r="E84" i="1"/>
  <c r="E85" i="1" s="1"/>
  <c r="C86" i="1" l="1"/>
  <c r="G85" i="1"/>
  <c r="E86" i="1" l="1"/>
  <c r="C87" i="1" s="1"/>
  <c r="E87" i="1" s="1"/>
  <c r="C88" i="1" s="1"/>
  <c r="E88" i="1" s="1"/>
  <c r="C89" i="1" s="1"/>
  <c r="E89" i="1" s="1"/>
  <c r="C90" i="1" s="1"/>
  <c r="E90" i="1" s="1"/>
  <c r="C91" i="1" s="1"/>
  <c r="E91" i="1" s="1"/>
  <c r="C92" i="1" s="1"/>
  <c r="E92" i="1" s="1"/>
  <c r="C93" i="1" s="1"/>
  <c r="E93" i="1" s="1"/>
  <c r="C94" i="1" s="1"/>
  <c r="E94" i="1" s="1"/>
  <c r="C95" i="1" s="1"/>
  <c r="E95" i="1" s="1"/>
  <c r="C96" i="1" s="1"/>
  <c r="E96" i="1" s="1"/>
  <c r="C97" i="1" s="1"/>
  <c r="C98" i="1" l="1"/>
  <c r="F96" i="1"/>
  <c r="E97" i="1"/>
  <c r="E98" i="1" s="1"/>
  <c r="C99" i="1" l="1"/>
  <c r="G98" i="1"/>
  <c r="E99" i="1" l="1"/>
  <c r="C100" i="1" s="1"/>
  <c r="E100" i="1" s="1"/>
  <c r="C101" i="1" s="1"/>
  <c r="E101" i="1" s="1"/>
  <c r="C102" i="1" s="1"/>
  <c r="E102" i="1" s="1"/>
  <c r="C103" i="1" s="1"/>
  <c r="E103" i="1" s="1"/>
  <c r="C104" i="1" s="1"/>
  <c r="E104" i="1" s="1"/>
  <c r="C105" i="1" s="1"/>
  <c r="E105" i="1" s="1"/>
  <c r="C106" i="1" s="1"/>
  <c r="E106" i="1" s="1"/>
  <c r="C107" i="1" s="1"/>
  <c r="E107" i="1" s="1"/>
  <c r="C108" i="1" s="1"/>
  <c r="E108" i="1" s="1"/>
  <c r="C109" i="1" s="1"/>
  <c r="E109" i="1" s="1"/>
  <c r="C110" i="1" s="1"/>
  <c r="C111" i="1" l="1"/>
  <c r="E110" i="1"/>
  <c r="E111" i="1" s="1"/>
  <c r="F109" i="1"/>
  <c r="C112" i="1" l="1"/>
  <c r="G111" i="1"/>
  <c r="E112" i="1" l="1"/>
  <c r="C113" i="1" s="1"/>
  <c r="E113" i="1" s="1"/>
  <c r="C114" i="1" s="1"/>
  <c r="E114" i="1" s="1"/>
  <c r="C115" i="1" s="1"/>
  <c r="E115" i="1" s="1"/>
  <c r="C116" i="1" s="1"/>
  <c r="E116" i="1" s="1"/>
  <c r="C117" i="1" s="1"/>
  <c r="E117" i="1" s="1"/>
  <c r="C118" i="1" s="1"/>
  <c r="E118" i="1" s="1"/>
  <c r="C119" i="1" s="1"/>
  <c r="E119" i="1" s="1"/>
  <c r="C120" i="1" s="1"/>
  <c r="E120" i="1" s="1"/>
  <c r="C121" i="1" s="1"/>
  <c r="E121" i="1" s="1"/>
  <c r="C122" i="1" s="1"/>
  <c r="E122" i="1" s="1"/>
  <c r="C123" i="1" s="1"/>
  <c r="C124" i="1" l="1"/>
  <c r="F122" i="1"/>
  <c r="E123" i="1"/>
  <c r="E124" i="1" s="1"/>
  <c r="C125" i="1" l="1"/>
  <c r="G124" i="1"/>
  <c r="E125" i="1" l="1"/>
  <c r="C126" i="1" s="1"/>
  <c r="E126" i="1" s="1"/>
  <c r="C127" i="1" s="1"/>
  <c r="E127" i="1" s="1"/>
  <c r="C128" i="1" s="1"/>
  <c r="E128" i="1" s="1"/>
  <c r="C129" i="1" s="1"/>
  <c r="E129" i="1" s="1"/>
  <c r="C130" i="1" s="1"/>
  <c r="E130" i="1" s="1"/>
  <c r="C131" i="1" s="1"/>
  <c r="E131" i="1" s="1"/>
  <c r="C132" i="1" s="1"/>
  <c r="E132" i="1" s="1"/>
  <c r="C133" i="1" s="1"/>
  <c r="E133" i="1" s="1"/>
  <c r="C134" i="1" s="1"/>
  <c r="E134" i="1" s="1"/>
  <c r="C135" i="1" s="1"/>
  <c r="E135" i="1" s="1"/>
  <c r="C136" i="1" s="1"/>
  <c r="C137" i="1" l="1"/>
  <c r="F135" i="1"/>
  <c r="E136" i="1"/>
  <c r="E137" i="1" s="1"/>
  <c r="G137" i="1" l="1"/>
  <c r="C138" i="1"/>
  <c r="E138" i="1" l="1"/>
  <c r="C139" i="1" s="1"/>
  <c r="E139" i="1" s="1"/>
  <c r="C140" i="1" s="1"/>
  <c r="E140" i="1" s="1"/>
  <c r="C141" i="1" s="1"/>
  <c r="E141" i="1" s="1"/>
  <c r="C142" i="1" s="1"/>
  <c r="E142" i="1" s="1"/>
  <c r="C143" i="1" s="1"/>
  <c r="E143" i="1" s="1"/>
  <c r="C144" i="1" s="1"/>
  <c r="E144" i="1" s="1"/>
  <c r="C145" i="1" s="1"/>
  <c r="E145" i="1" s="1"/>
  <c r="C146" i="1" s="1"/>
  <c r="E146" i="1" s="1"/>
  <c r="C147" i="1" s="1"/>
  <c r="E147" i="1" s="1"/>
  <c r="C148" i="1" s="1"/>
  <c r="E148" i="1" s="1"/>
  <c r="C149" i="1" s="1"/>
  <c r="C150" i="1" l="1"/>
  <c r="F148" i="1"/>
  <c r="E149" i="1"/>
  <c r="E150" i="1" s="1"/>
  <c r="C151" i="1" l="1"/>
  <c r="G150" i="1"/>
  <c r="E151" i="1" l="1"/>
  <c r="C152" i="1" s="1"/>
  <c r="E152" i="1" s="1"/>
  <c r="C153" i="1" s="1"/>
  <c r="E153" i="1" s="1"/>
  <c r="C154" i="1" s="1"/>
  <c r="E154" i="1" s="1"/>
  <c r="C155" i="1" s="1"/>
  <c r="E155" i="1" s="1"/>
  <c r="C156" i="1" s="1"/>
  <c r="E156" i="1" s="1"/>
  <c r="C157" i="1" s="1"/>
  <c r="E157" i="1" s="1"/>
  <c r="C158" i="1" s="1"/>
  <c r="E158" i="1" s="1"/>
  <c r="C159" i="1" s="1"/>
  <c r="E159" i="1" s="1"/>
  <c r="C160" i="1" s="1"/>
  <c r="E160" i="1" s="1"/>
  <c r="C161" i="1" s="1"/>
  <c r="E161" i="1" s="1"/>
  <c r="C162" i="1" s="1"/>
  <c r="C163" i="1" l="1"/>
  <c r="E162" i="1"/>
  <c r="E163" i="1" s="1"/>
  <c r="F161" i="1"/>
  <c r="G163" i="1" l="1"/>
  <c r="C164" i="1"/>
  <c r="E164" i="1" l="1"/>
  <c r="C165" i="1" s="1"/>
  <c r="E165" i="1" s="1"/>
  <c r="C166" i="1" s="1"/>
  <c r="E166" i="1" s="1"/>
  <c r="C167" i="1" s="1"/>
  <c r="E167" i="1" s="1"/>
  <c r="C168" i="1" s="1"/>
  <c r="E168" i="1" s="1"/>
  <c r="C169" i="1" s="1"/>
  <c r="E169" i="1" s="1"/>
  <c r="C170" i="1" s="1"/>
  <c r="E170" i="1" s="1"/>
  <c r="C171" i="1" s="1"/>
  <c r="E171" i="1" s="1"/>
  <c r="C172" i="1" s="1"/>
  <c r="E172" i="1" s="1"/>
  <c r="C173" i="1" s="1"/>
  <c r="E173" i="1" s="1"/>
  <c r="C174" i="1" s="1"/>
  <c r="E174" i="1" s="1"/>
  <c r="C175" i="1" s="1"/>
  <c r="C176" i="1" l="1"/>
  <c r="F174" i="1"/>
  <c r="E175" i="1"/>
  <c r="E176" i="1" s="1"/>
  <c r="G176" i="1" l="1"/>
  <c r="C177" i="1"/>
  <c r="E177" i="1" l="1"/>
  <c r="C178" i="1" s="1"/>
  <c r="E178" i="1" s="1"/>
  <c r="C179" i="1" s="1"/>
  <c r="E179" i="1" s="1"/>
  <c r="C180" i="1" s="1"/>
  <c r="E180" i="1" s="1"/>
  <c r="C181" i="1" s="1"/>
  <c r="E181" i="1" s="1"/>
  <c r="C182" i="1" s="1"/>
  <c r="E182" i="1" s="1"/>
  <c r="C183" i="1" s="1"/>
  <c r="E183" i="1" s="1"/>
  <c r="C184" i="1" s="1"/>
  <c r="E184" i="1" s="1"/>
  <c r="C185" i="1" s="1"/>
  <c r="E185" i="1" s="1"/>
  <c r="C186" i="1" s="1"/>
  <c r="E186" i="1" s="1"/>
  <c r="C187" i="1" s="1"/>
  <c r="E187" i="1" s="1"/>
  <c r="C188" i="1" s="1"/>
  <c r="C189" i="1" s="1"/>
  <c r="F187" i="1" l="1"/>
  <c r="E188" i="1"/>
  <c r="E189" i="1" s="1"/>
  <c r="G189" i="1" l="1"/>
  <c r="C190" i="1"/>
  <c r="E190" i="1" l="1"/>
  <c r="C191" i="1" s="1"/>
  <c r="E191" i="1" s="1"/>
  <c r="C192" i="1" s="1"/>
  <c r="E192" i="1" s="1"/>
  <c r="C193" i="1" s="1"/>
  <c r="E193" i="1" s="1"/>
  <c r="C194" i="1" s="1"/>
  <c r="E194" i="1" s="1"/>
  <c r="C195" i="1" s="1"/>
  <c r="E195" i="1" s="1"/>
  <c r="C196" i="1" s="1"/>
  <c r="E196" i="1" s="1"/>
  <c r="C197" i="1" s="1"/>
  <c r="E197" i="1" s="1"/>
  <c r="C198" i="1" s="1"/>
  <c r="E198" i="1" s="1"/>
  <c r="C199" i="1" s="1"/>
  <c r="E199" i="1" s="1"/>
  <c r="C200" i="1" s="1"/>
  <c r="E200" i="1" s="1"/>
  <c r="C201" i="1" s="1"/>
  <c r="C202" i="1" l="1"/>
  <c r="F200" i="1"/>
  <c r="E201" i="1"/>
  <c r="E202" i="1" s="1"/>
  <c r="G202" i="1" l="1"/>
  <c r="C203" i="1"/>
  <c r="E203" i="1" l="1"/>
  <c r="C204" i="1" s="1"/>
  <c r="E204" i="1" s="1"/>
  <c r="C205" i="1" s="1"/>
  <c r="E205" i="1" s="1"/>
  <c r="C206" i="1" s="1"/>
  <c r="E206" i="1" s="1"/>
  <c r="C207" i="1" s="1"/>
  <c r="E207" i="1" s="1"/>
  <c r="C208" i="1" s="1"/>
  <c r="E208" i="1" s="1"/>
  <c r="C209" i="1" s="1"/>
  <c r="E209" i="1" s="1"/>
  <c r="C210" i="1" s="1"/>
  <c r="E210" i="1" s="1"/>
  <c r="C211" i="1" s="1"/>
  <c r="E211" i="1" s="1"/>
  <c r="C212" i="1" s="1"/>
  <c r="E212" i="1" s="1"/>
  <c r="C213" i="1" s="1"/>
  <c r="E213" i="1" s="1"/>
  <c r="C214" i="1" s="1"/>
  <c r="C215" i="1" l="1"/>
  <c r="E214" i="1"/>
  <c r="E215" i="1" s="1"/>
  <c r="F213" i="1"/>
  <c r="C216" i="1" l="1"/>
  <c r="G215" i="1"/>
  <c r="E216" i="1" l="1"/>
  <c r="C217" i="1" s="1"/>
  <c r="E217" i="1" s="1"/>
  <c r="C218" i="1" s="1"/>
  <c r="E218" i="1" s="1"/>
  <c r="C219" i="1" s="1"/>
  <c r="E219" i="1" s="1"/>
  <c r="C220" i="1" s="1"/>
  <c r="E220" i="1" s="1"/>
  <c r="C221" i="1" s="1"/>
  <c r="E221" i="1" s="1"/>
  <c r="C222" i="1" s="1"/>
  <c r="E222" i="1" s="1"/>
  <c r="C223" i="1" s="1"/>
  <c r="E223" i="1" s="1"/>
  <c r="C224" i="1" s="1"/>
  <c r="E224" i="1" s="1"/>
  <c r="C225" i="1" s="1"/>
  <c r="E225" i="1" s="1"/>
  <c r="C226" i="1" s="1"/>
  <c r="E226" i="1" s="1"/>
  <c r="C227" i="1" s="1"/>
  <c r="C228" i="1" l="1"/>
  <c r="F226" i="1"/>
  <c r="E227" i="1"/>
  <c r="E228" i="1" s="1"/>
  <c r="G228" i="1" l="1"/>
  <c r="C229" i="1"/>
  <c r="H46" i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E229" i="1" l="1"/>
  <c r="C230" i="1" s="1"/>
  <c r="E230" i="1" s="1"/>
  <c r="C231" i="1" s="1"/>
  <c r="E231" i="1" s="1"/>
  <c r="C232" i="1" s="1"/>
  <c r="E232" i="1" s="1"/>
  <c r="C233" i="1" s="1"/>
  <c r="E233" i="1" s="1"/>
  <c r="C234" i="1" s="1"/>
  <c r="E234" i="1" s="1"/>
  <c r="C235" i="1" s="1"/>
  <c r="E235" i="1" s="1"/>
  <c r="C236" i="1" s="1"/>
  <c r="E236" i="1" s="1"/>
  <c r="C237" i="1" s="1"/>
  <c r="E237" i="1" s="1"/>
  <c r="C238" i="1" s="1"/>
  <c r="E238" i="1" s="1"/>
  <c r="C239" i="1" s="1"/>
  <c r="E239" i="1" s="1"/>
  <c r="C240" i="1" s="1"/>
  <c r="H59" i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C241" i="1" l="1"/>
  <c r="F239" i="1"/>
  <c r="E240" i="1"/>
  <c r="E241" i="1" s="1"/>
  <c r="H72" i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G241" i="1" l="1"/>
  <c r="C242" i="1"/>
  <c r="H85" i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E242" i="1" l="1"/>
  <c r="C243" i="1" s="1"/>
  <c r="E243" i="1" s="1"/>
  <c r="C244" i="1" s="1"/>
  <c r="E244" i="1" s="1"/>
  <c r="C245" i="1" s="1"/>
  <c r="E245" i="1" s="1"/>
  <c r="C246" i="1" s="1"/>
  <c r="E246" i="1" s="1"/>
  <c r="C247" i="1" s="1"/>
  <c r="E247" i="1" s="1"/>
  <c r="C248" i="1" s="1"/>
  <c r="E248" i="1" s="1"/>
  <c r="C249" i="1" s="1"/>
  <c r="E249" i="1" s="1"/>
  <c r="C250" i="1" s="1"/>
  <c r="E250" i="1" s="1"/>
  <c r="C251" i="1" s="1"/>
  <c r="E251" i="1" s="1"/>
  <c r="C252" i="1" s="1"/>
  <c r="E252" i="1" s="1"/>
  <c r="C253" i="1" s="1"/>
  <c r="H98" i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C254" i="1" l="1"/>
  <c r="F252" i="1"/>
  <c r="E253" i="1"/>
  <c r="E254" i="1" s="1"/>
  <c r="H111" i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G254" i="1" l="1"/>
  <c r="C255" i="1"/>
  <c r="H124" i="1"/>
  <c r="H125" i="1" s="1"/>
  <c r="H126" i="1" s="1"/>
  <c r="E255" i="1" l="1"/>
  <c r="C256" i="1" s="1"/>
  <c r="E256" i="1" s="1"/>
  <c r="C257" i="1" s="1"/>
  <c r="E257" i="1" s="1"/>
  <c r="C258" i="1" s="1"/>
  <c r="E258" i="1" s="1"/>
  <c r="C259" i="1" s="1"/>
  <c r="E259" i="1" s="1"/>
  <c r="C260" i="1" s="1"/>
  <c r="E260" i="1" s="1"/>
  <c r="C261" i="1" s="1"/>
  <c r="E261" i="1" s="1"/>
  <c r="C262" i="1" s="1"/>
  <c r="E262" i="1" s="1"/>
  <c r="C263" i="1" s="1"/>
  <c r="E263" i="1" s="1"/>
  <c r="C264" i="1" s="1"/>
  <c r="E264" i="1" s="1"/>
  <c r="C265" i="1" s="1"/>
  <c r="E265" i="1" s="1"/>
  <c r="C266" i="1" s="1"/>
  <c r="H136" i="1"/>
  <c r="H135" i="1"/>
  <c r="H132" i="1"/>
  <c r="H133" i="1"/>
  <c r="H137" i="1"/>
  <c r="H138" i="1" s="1"/>
  <c r="H144" i="1" s="1"/>
  <c r="H128" i="1"/>
  <c r="H127" i="1"/>
  <c r="H129" i="1"/>
  <c r="H134" i="1"/>
  <c r="H130" i="1"/>
  <c r="H131" i="1"/>
  <c r="C267" i="1" l="1"/>
  <c r="E266" i="1"/>
  <c r="E267" i="1" s="1"/>
  <c r="F265" i="1"/>
  <c r="H147" i="1"/>
  <c r="H149" i="1"/>
  <c r="H140" i="1"/>
  <c r="H145" i="1"/>
  <c r="H148" i="1"/>
  <c r="H146" i="1"/>
  <c r="H141" i="1"/>
  <c r="H150" i="1"/>
  <c r="H139" i="1"/>
  <c r="H143" i="1"/>
  <c r="H142" i="1"/>
  <c r="C268" i="1" l="1"/>
  <c r="G267" i="1"/>
  <c r="H151" i="1"/>
  <c r="H153" i="1" s="1"/>
  <c r="E268" i="1" l="1"/>
  <c r="C269" i="1" s="1"/>
  <c r="E269" i="1" s="1"/>
  <c r="C270" i="1" s="1"/>
  <c r="E270" i="1" s="1"/>
  <c r="C271" i="1" s="1"/>
  <c r="E271" i="1" s="1"/>
  <c r="C272" i="1" s="1"/>
  <c r="E272" i="1" s="1"/>
  <c r="C273" i="1" s="1"/>
  <c r="E273" i="1" s="1"/>
  <c r="C274" i="1" s="1"/>
  <c r="E274" i="1" s="1"/>
  <c r="C275" i="1" s="1"/>
  <c r="E275" i="1" s="1"/>
  <c r="C276" i="1" s="1"/>
  <c r="E276" i="1" s="1"/>
  <c r="C277" i="1" s="1"/>
  <c r="E277" i="1" s="1"/>
  <c r="C278" i="1" s="1"/>
  <c r="E278" i="1" s="1"/>
  <c r="C279" i="1" s="1"/>
  <c r="H162" i="1"/>
  <c r="H163" i="1" s="1"/>
  <c r="H155" i="1"/>
  <c r="H161" i="1"/>
  <c r="H154" i="1"/>
  <c r="H158" i="1"/>
  <c r="H160" i="1"/>
  <c r="H156" i="1"/>
  <c r="H159" i="1"/>
  <c r="H152" i="1"/>
  <c r="H157" i="1"/>
  <c r="C280" i="1" l="1"/>
  <c r="F278" i="1"/>
  <c r="E279" i="1"/>
  <c r="E280" i="1" s="1"/>
  <c r="G280" i="1" l="1"/>
  <c r="C281" i="1"/>
  <c r="E281" i="1" l="1"/>
  <c r="C282" i="1" s="1"/>
  <c r="E282" i="1" s="1"/>
  <c r="C283" i="1" s="1"/>
  <c r="E283" i="1" s="1"/>
  <c r="C284" i="1" s="1"/>
  <c r="E284" i="1" s="1"/>
  <c r="C285" i="1" s="1"/>
  <c r="E285" i="1" s="1"/>
  <c r="C286" i="1" s="1"/>
  <c r="E286" i="1" s="1"/>
  <c r="C287" i="1" s="1"/>
  <c r="E287" i="1" s="1"/>
  <c r="C288" i="1" s="1"/>
  <c r="E288" i="1" s="1"/>
  <c r="C289" i="1" s="1"/>
  <c r="E289" i="1" s="1"/>
  <c r="C290" i="1" s="1"/>
  <c r="E290" i="1" s="1"/>
  <c r="C291" i="1" s="1"/>
  <c r="E291" i="1" s="1"/>
  <c r="C292" i="1" s="1"/>
  <c r="C293" i="1" l="1"/>
  <c r="F291" i="1"/>
  <c r="E292" i="1"/>
  <c r="E293" i="1" s="1"/>
  <c r="G293" i="1" s="1"/>
</calcChain>
</file>

<file path=xl/sharedStrings.xml><?xml version="1.0" encoding="utf-8"?>
<sst xmlns="http://schemas.openxmlformats.org/spreadsheetml/2006/main" count="215" uniqueCount="69">
  <si>
    <t>Loan Balance</t>
  </si>
  <si>
    <t>Year</t>
  </si>
  <si>
    <t>Accrued Interest</t>
  </si>
  <si>
    <t>Home Value</t>
  </si>
  <si>
    <t>Starting Loan Balance at Closing:</t>
  </si>
  <si>
    <t>Years</t>
  </si>
  <si>
    <t>1 - 2</t>
  </si>
  <si>
    <t>3 - 4</t>
  </si>
  <si>
    <t>5 - 6</t>
  </si>
  <si>
    <t>7 - 8</t>
  </si>
  <si>
    <t>9 - 10</t>
  </si>
  <si>
    <t>11 - 12</t>
  </si>
  <si>
    <t>13 - 16</t>
  </si>
  <si>
    <t>17 - 20</t>
  </si>
  <si>
    <t>Starting Line of Credit</t>
  </si>
  <si>
    <t>Year 1 LOC Advances :</t>
  </si>
  <si>
    <t>Year 2 LOC Advances :</t>
  </si>
  <si>
    <t>Year 3 LOC Advances :</t>
  </si>
  <si>
    <t>Year 4 LOC Advances :</t>
  </si>
  <si>
    <t>Year 5 LOC Advances :</t>
  </si>
  <si>
    <t>Year 6 LOC Advances :</t>
  </si>
  <si>
    <t>Year 7 LOC Advances :</t>
  </si>
  <si>
    <t>Year 8 LOC Advances :</t>
  </si>
  <si>
    <t>Year 9 LOC Advances :</t>
  </si>
  <si>
    <t>Year 10 LOC Advances :</t>
  </si>
  <si>
    <t>Year 11 LOC Advances :</t>
  </si>
  <si>
    <t>Year 12 LOC Advances :</t>
  </si>
  <si>
    <t>Year 13 LOC Advances :</t>
  </si>
  <si>
    <t>Year 14 LOC Advances :</t>
  </si>
  <si>
    <t>Year 15 LOC Advances :</t>
  </si>
  <si>
    <t>Year 16 LOC Advances :</t>
  </si>
  <si>
    <t>Year 17 LOC Advances :</t>
  </si>
  <si>
    <t>Year 18 LOC Advances :</t>
  </si>
  <si>
    <t>Year 19 LOC Advances :</t>
  </si>
  <si>
    <t>Year 20 LOC Advances :</t>
  </si>
  <si>
    <t>Annual Advances</t>
  </si>
  <si>
    <t>Annual Repayments</t>
  </si>
  <si>
    <t>Expected Home Appreciation (Annually)</t>
  </si>
  <si>
    <t>Repayments you plan on making per year (if desired)</t>
  </si>
  <si>
    <t>Remaining Home Equity</t>
  </si>
  <si>
    <t>Available Credit Line</t>
  </si>
  <si>
    <t>Estimated Home Value</t>
  </si>
  <si>
    <t>Monthly Interest Rate:</t>
  </si>
  <si>
    <t xml:space="preserve">Yellow Highlighted Fields = Allowable User Input </t>
  </si>
  <si>
    <t>Accrued Interest Column</t>
  </si>
  <si>
    <t>Loan Balance Column</t>
  </si>
  <si>
    <t>Estimated Home Value Column</t>
  </si>
  <si>
    <t>Remaining Home Equity Column</t>
  </si>
  <si>
    <t>Available Credit Line Column</t>
  </si>
  <si>
    <t>Assumes your home value increasing by set appreciation (default 4%)</t>
  </si>
  <si>
    <t>Funds you plan on withdrawing from your credit line per year</t>
  </si>
  <si>
    <t xml:space="preserve">Available funds left in your credit line to be borrowed </t>
  </si>
  <si>
    <t xml:space="preserve">12 Months of interest which is added from the lenders note rate </t>
  </si>
  <si>
    <t xml:space="preserve">Assumption of future home value minus reverse mortgage loan balance </t>
  </si>
  <si>
    <t xml:space="preserve">   INSTRUCTIONS &gt;&gt;</t>
  </si>
  <si>
    <t xml:space="preserve">   EXPLANATIONS OF TERMS </t>
  </si>
  <si>
    <t>&gt;&gt;</t>
  </si>
  <si>
    <t>(1)</t>
  </si>
  <si>
    <t>(2)</t>
  </si>
  <si>
    <t>(3)</t>
  </si>
  <si>
    <t>Servicing Fee</t>
  </si>
  <si>
    <t>Line of Credit Growth Rate (First 7 years only)</t>
  </si>
  <si>
    <t>Monthly Servicing Fee charged for this product</t>
  </si>
  <si>
    <t>Total ending loan balance (Includes lenders interest and Line of Credit advances)</t>
  </si>
  <si>
    <t>N/A</t>
  </si>
  <si>
    <t>Initial Principal Limit</t>
  </si>
  <si>
    <t>(4)</t>
  </si>
  <si>
    <r>
      <t xml:space="preserve">Start by inputting your beginning </t>
    </r>
    <r>
      <rPr>
        <b/>
        <sz val="13"/>
        <color rgb="FF0070C0"/>
        <rFont val="Franklin Gothic Book"/>
        <family val="2"/>
      </rPr>
      <t>Home Value</t>
    </r>
    <r>
      <rPr>
        <b/>
        <sz val="13"/>
        <color theme="9" tint="-0.249977111117893"/>
        <rFont val="Franklin Gothic Book"/>
        <family val="2"/>
      </rPr>
      <t xml:space="preserve"> </t>
    </r>
    <r>
      <rPr>
        <b/>
        <sz val="13"/>
        <color rgb="FFFF0000"/>
        <rFont val="Franklin Gothic Book"/>
        <family val="2"/>
      </rPr>
      <t>(1)</t>
    </r>
    <r>
      <rPr>
        <sz val="13"/>
        <color theme="1"/>
        <rFont val="Franklin Gothic Book"/>
        <family val="2"/>
      </rPr>
      <t xml:space="preserve">,  initial reverse mortgage </t>
    </r>
    <r>
      <rPr>
        <b/>
        <sz val="13"/>
        <color rgb="FF0070C0"/>
        <rFont val="Franklin Gothic Book"/>
        <family val="2"/>
      </rPr>
      <t>Loan Balance</t>
    </r>
    <r>
      <rPr>
        <b/>
        <sz val="13"/>
        <color theme="9" tint="-0.249977111117893"/>
        <rFont val="Franklin Gothic Book"/>
        <family val="2"/>
      </rPr>
      <t xml:space="preserve"> </t>
    </r>
    <r>
      <rPr>
        <b/>
        <sz val="13"/>
        <color rgb="FFFF0000"/>
        <rFont val="Franklin Gothic Book"/>
        <family val="2"/>
      </rPr>
      <t>(2)</t>
    </r>
    <r>
      <rPr>
        <sz val="13"/>
        <color theme="1"/>
        <rFont val="Franklin Gothic Book"/>
        <family val="2"/>
      </rPr>
      <t xml:space="preserve"> Available </t>
    </r>
    <r>
      <rPr>
        <b/>
        <sz val="13"/>
        <color rgb="FF0070C0"/>
        <rFont val="Franklin Gothic Book"/>
        <family val="2"/>
      </rPr>
      <t>Line of Credit</t>
    </r>
    <r>
      <rPr>
        <b/>
        <sz val="13"/>
        <color theme="9" tint="-0.249977111117893"/>
        <rFont val="Franklin Gothic Book"/>
        <family val="2"/>
      </rPr>
      <t xml:space="preserve"> </t>
    </r>
    <r>
      <rPr>
        <b/>
        <sz val="13"/>
        <color rgb="FFFF0000"/>
        <rFont val="Franklin Gothic Book"/>
        <family val="2"/>
      </rPr>
      <t xml:space="preserve">(3) </t>
    </r>
    <r>
      <rPr>
        <sz val="13"/>
        <rFont val="Franklin Gothic Book"/>
        <family val="2"/>
      </rPr>
      <t>&amp;</t>
    </r>
    <r>
      <rPr>
        <b/>
        <sz val="13"/>
        <rFont val="Franklin Gothic Book"/>
        <family val="2"/>
      </rPr>
      <t xml:space="preserve"> </t>
    </r>
    <r>
      <rPr>
        <b/>
        <sz val="13"/>
        <color rgb="FF0070C0"/>
        <rFont val="Franklin Gothic Book"/>
        <family val="2"/>
      </rPr>
      <t>Initial Principal Limit</t>
    </r>
    <r>
      <rPr>
        <b/>
        <sz val="13"/>
        <color rgb="FFFF0000"/>
        <rFont val="Franklin Gothic Book"/>
        <family val="2"/>
      </rPr>
      <t xml:space="preserve"> (4)</t>
    </r>
  </si>
  <si>
    <t>© Copyright 2019 All Rights Reserved - All Reverse Mortgage,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</si>
</sst>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%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Franklin Gothic Book"/>
      <family val="2"/>
    </font>
    <font>
      <b/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sz val="11"/>
      <name val="Franklin Gothic Book"/>
      <family val="2"/>
    </font>
    <font>
      <sz val="11"/>
      <color rgb="FFC00000"/>
      <name val="Franklin Gothic Book"/>
      <family val="2"/>
    </font>
    <font>
      <u/>
      <sz val="11"/>
      <color theme="10"/>
      <name val="Calibri"/>
      <family val="2"/>
      <scheme val="minor"/>
    </font>
    <font>
      <sz val="13"/>
      <color theme="1"/>
      <name val="Franklin Gothic Book"/>
      <family val="2"/>
    </font>
    <font>
      <b/>
      <u/>
      <sz val="12"/>
      <color theme="1"/>
      <name val="Franklin Gothic Book"/>
      <family val="2"/>
    </font>
    <font>
      <b/>
      <sz val="13"/>
      <color rgb="FFCC6600"/>
      <name val="Franklin Gothic Book"/>
      <family val="2"/>
    </font>
    <font>
      <b/>
      <u/>
      <sz val="11"/>
      <color theme="10"/>
      <name val="Centaur"/>
      <family val="1"/>
    </font>
    <font>
      <b/>
      <sz val="13"/>
      <color rgb="FFFF3399"/>
      <name val="Franklin Gothic Book"/>
      <family val="2"/>
    </font>
    <font>
      <b/>
      <sz val="13"/>
      <color theme="9" tint="-0.249977111117893"/>
      <name val="Franklin Gothic Book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3"/>
      <color rgb="FFFF0000"/>
      <name val="Franklin Gothic Book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ranklin Gothic Book"/>
      <family val="2"/>
    </font>
    <font>
      <b/>
      <sz val="13"/>
      <color rgb="FF0070C0"/>
      <name val="Franklin Gothic Book"/>
      <family val="2"/>
    </font>
    <font>
      <sz val="11"/>
      <color rgb="FF0070C0"/>
      <name val="Calibri"/>
      <family val="2"/>
      <scheme val="minor"/>
    </font>
    <font>
      <b/>
      <sz val="13"/>
      <name val="Franklin Gothic Book"/>
      <family val="2"/>
    </font>
    <font>
      <sz val="13"/>
      <name val="Franklin Gothic Book"/>
      <family val="2"/>
    </font>
    <font>
      <sz val="13"/>
      <color rgb="FF0070C0"/>
      <name val="Franklin Gothic Book"/>
      <family val="2"/>
    </font>
    <font>
      <b/>
      <sz val="12"/>
      <color rgb="FFC00000"/>
      <name val="Franklin Gothic Book"/>
      <family val="2"/>
    </font>
    <font>
      <b/>
      <sz val="17"/>
      <color rgb="FFC00000"/>
      <name val="Franklin Gothic Dem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Font="1" applyAlignment="1" applyProtection="1">
      <alignment horizontal="center"/>
    </xf>
    <xf numFmtId="164" fontId="0" fillId="0" borderId="0" xfId="0" applyNumberFormat="1" applyFont="1" applyAlignment="1" applyProtection="1">
      <alignment horizontal="center"/>
    </xf>
    <xf numFmtId="0" fontId="0" fillId="0" borderId="0" xfId="0" applyFont="1" applyProtection="1"/>
    <xf numFmtId="0" fontId="4" fillId="0" borderId="0" xfId="0" applyFont="1" applyProtection="1"/>
    <xf numFmtId="0" fontId="0" fillId="0" borderId="0" xfId="0" applyFont="1" applyBorder="1" applyProtection="1"/>
    <xf numFmtId="49" fontId="17" fillId="0" borderId="0" xfId="0" applyNumberFormat="1" applyFont="1" applyBorder="1" applyAlignment="1" applyProtection="1"/>
    <xf numFmtId="0" fontId="0" fillId="3" borderId="0" xfId="0" applyFont="1" applyFill="1" applyBorder="1" applyProtection="1"/>
    <xf numFmtId="0" fontId="0" fillId="3" borderId="0" xfId="0" applyFont="1" applyFill="1" applyProtection="1"/>
    <xf numFmtId="0" fontId="4" fillId="0" borderId="0" xfId="0" applyNumberFormat="1" applyFont="1" applyAlignment="1" applyProtection="1">
      <alignment horizontal="center" vertical="center" wrapText="1"/>
    </xf>
    <xf numFmtId="165" fontId="4" fillId="2" borderId="0" xfId="0" applyNumberFormat="1" applyFont="1" applyFill="1" applyAlignment="1" applyProtection="1">
      <alignment horizontal="center" vertical="center"/>
      <protection locked="0" hidden="1"/>
    </xf>
    <xf numFmtId="164" fontId="6" fillId="2" borderId="18" xfId="0" applyNumberFormat="1" applyFont="1" applyFill="1" applyBorder="1" applyAlignment="1" applyProtection="1">
      <alignment horizontal="center"/>
      <protection locked="0" hidden="1"/>
    </xf>
    <xf numFmtId="164" fontId="6" fillId="2" borderId="14" xfId="0" applyNumberFormat="1" applyFont="1" applyFill="1" applyBorder="1" applyAlignment="1" applyProtection="1">
      <alignment horizontal="center" vertical="center"/>
      <protection locked="0" hidden="1"/>
    </xf>
    <xf numFmtId="164" fontId="6" fillId="2" borderId="15" xfId="0" applyNumberFormat="1" applyFont="1" applyFill="1" applyBorder="1" applyAlignment="1" applyProtection="1">
      <alignment horizontal="center" vertical="center"/>
      <protection locked="0" hidden="1"/>
    </xf>
    <xf numFmtId="164" fontId="6" fillId="0" borderId="17" xfId="0" applyNumberFormat="1" applyFont="1" applyBorder="1" applyAlignment="1" applyProtection="1">
      <alignment horizontal="center"/>
      <protection locked="0" hidden="1"/>
    </xf>
    <xf numFmtId="164" fontId="6" fillId="0" borderId="16" xfId="0" applyNumberFormat="1" applyFont="1" applyFill="1" applyBorder="1" applyAlignment="1" applyProtection="1">
      <alignment horizontal="center"/>
      <protection locked="0"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4" xfId="0" applyFont="1" applyBorder="1" applyAlignment="1" applyProtection="1">
      <alignment horizontal="center"/>
      <protection hidden="1"/>
    </xf>
    <xf numFmtId="164" fontId="8" fillId="0" borderId="0" xfId="0" applyNumberFormat="1" applyFont="1" applyBorder="1" applyAlignment="1" applyProtection="1">
      <alignment horizontal="center"/>
      <protection hidden="1"/>
    </xf>
    <xf numFmtId="164" fontId="8" fillId="3" borderId="0" xfId="0" applyNumberFormat="1" applyFont="1" applyFill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164" fontId="4" fillId="0" borderId="5" xfId="0" applyNumberFormat="1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164" fontId="8" fillId="0" borderId="9" xfId="0" applyNumberFormat="1" applyFont="1" applyBorder="1" applyAlignment="1" applyProtection="1">
      <alignment horizontal="center"/>
      <protection hidden="1"/>
    </xf>
    <xf numFmtId="164" fontId="8" fillId="3" borderId="9" xfId="0" applyNumberFormat="1" applyFont="1" applyFill="1" applyBorder="1" applyAlignment="1" applyProtection="1">
      <alignment horizontal="center"/>
      <protection hidden="1"/>
    </xf>
    <xf numFmtId="164" fontId="4" fillId="0" borderId="9" xfId="0" applyNumberFormat="1" applyFont="1" applyBorder="1" applyAlignment="1" applyProtection="1">
      <alignment horizontal="center"/>
      <protection hidden="1"/>
    </xf>
    <xf numFmtId="164" fontId="4" fillId="3" borderId="0" xfId="0" applyNumberFormat="1" applyFont="1" applyFill="1" applyAlignment="1" applyProtection="1">
      <alignment horizontal="center"/>
      <protection hidden="1"/>
    </xf>
    <xf numFmtId="0" fontId="4" fillId="3" borderId="0" xfId="0" applyFont="1" applyFill="1" applyProtection="1">
      <protection hidden="1"/>
    </xf>
    <xf numFmtId="49" fontId="20" fillId="0" borderId="0" xfId="0" applyNumberFormat="1" applyFont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5" fillId="4" borderId="0" xfId="0" applyNumberFormat="1" applyFont="1" applyFill="1" applyAlignment="1" applyProtection="1">
      <alignment horizontal="center"/>
      <protection hidden="1"/>
    </xf>
    <xf numFmtId="16" fontId="6" fillId="0" borderId="0" xfId="0" quotePrefix="1" applyNumberFormat="1" applyFont="1" applyAlignment="1" applyProtection="1">
      <alignment horizontal="center" vertical="top"/>
      <protection hidden="1"/>
    </xf>
    <xf numFmtId="0" fontId="6" fillId="0" borderId="0" xfId="0" quotePrefix="1" applyNumberFormat="1" applyFont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164" fontId="12" fillId="0" borderId="0" xfId="0" applyNumberFormat="1" applyFont="1" applyAlignment="1" applyProtection="1">
      <alignment horizontal="left" vertical="top"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left" vertical="top"/>
      <protection hidden="1"/>
    </xf>
    <xf numFmtId="164" fontId="29" fillId="0" borderId="0" xfId="1" applyNumberFormat="1" applyAlignment="1" applyProtection="1">
      <alignment horizontal="center"/>
      <protection hidden="1"/>
    </xf>
    <xf numFmtId="49" fontId="20" fillId="0" borderId="13" xfId="0" applyNumberFormat="1" applyFont="1" applyBorder="1" applyAlignment="1" applyProtection="1">
      <alignment horizontal="right"/>
      <protection hidden="1"/>
    </xf>
    <xf numFmtId="0" fontId="14" fillId="0" borderId="0" xfId="1" applyFont="1" applyFill="1" applyAlignment="1" applyProtection="1">
      <alignment horizontal="center" vertical="center"/>
      <protection hidden="1"/>
    </xf>
    <xf numFmtId="0" fontId="29" fillId="0" borderId="0" xfId="1" applyFill="1" applyAlignment="1" applyProtection="1">
      <alignment vertical="center"/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164" fontId="11" fillId="0" borderId="0" xfId="0" applyNumberFormat="1" applyFont="1" applyAlignme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29" fillId="0" borderId="0" xfId="1" applyAlignment="1" applyProtection="1">
      <alignment vertical="center"/>
      <protection hidden="1"/>
    </xf>
    <xf numFmtId="0" fontId="4" fillId="0" borderId="25" xfId="0" applyFont="1" applyBorder="1" applyAlignment="1" applyProtection="1">
      <alignment horizontal="center"/>
      <protection hidden="1"/>
    </xf>
    <xf numFmtId="164" fontId="8" fillId="0" borderId="25" xfId="0" applyNumberFormat="1" applyFont="1" applyBorder="1" applyAlignment="1" applyProtection="1">
      <alignment horizontal="center"/>
      <protection hidden="1"/>
    </xf>
    <xf numFmtId="164" fontId="8" fillId="3" borderId="25" xfId="0" applyNumberFormat="1" applyFont="1" applyFill="1" applyBorder="1" applyAlignment="1" applyProtection="1">
      <alignment horizontal="center"/>
      <protection hidden="1"/>
    </xf>
    <xf numFmtId="164" fontId="4" fillId="0" borderId="25" xfId="0" applyNumberFormat="1" applyFont="1" applyBorder="1" applyAlignment="1" applyProtection="1">
      <alignment horizontal="center"/>
      <protection hidden="1"/>
    </xf>
    <xf numFmtId="164" fontId="6" fillId="2" borderId="30" xfId="0" applyNumberFormat="1" applyFont="1" applyFill="1" applyBorder="1" applyAlignment="1" applyProtection="1">
      <alignment horizontal="center" vertical="center"/>
      <protection locked="0" hidden="1"/>
    </xf>
    <xf numFmtId="164" fontId="6" fillId="0" borderId="31" xfId="0" applyNumberFormat="1" applyFont="1" applyBorder="1" applyAlignment="1" applyProtection="1">
      <alignment horizontal="center"/>
      <protection locked="0" hidden="1"/>
    </xf>
    <xf numFmtId="164" fontId="6" fillId="2" borderId="27" xfId="0" applyNumberFormat="1" applyFont="1" applyFill="1" applyBorder="1" applyAlignment="1" applyProtection="1">
      <alignment horizontal="center" vertical="center"/>
      <protection locked="0" hidden="1"/>
    </xf>
    <xf numFmtId="0" fontId="14" fillId="5" borderId="0" xfId="1" applyFont="1" applyFill="1" applyAlignment="1" applyProtection="1">
      <alignment horizontal="center" vertical="center"/>
      <protection hidden="1"/>
    </xf>
    <xf numFmtId="0" fontId="29" fillId="5" borderId="0" xfId="1" applyFill="1" applyAlignment="1" applyProtection="1">
      <alignment vertical="center"/>
      <protection hidden="1"/>
    </xf>
    <xf numFmtId="164" fontId="0" fillId="5" borderId="0" xfId="0" applyNumberFormat="1" applyFont="1" applyFill="1" applyAlignment="1" applyProtection="1">
      <alignment horizontal="center"/>
      <protection hidden="1"/>
    </xf>
    <xf numFmtId="0" fontId="0" fillId="5" borderId="0" xfId="0" applyFont="1" applyFill="1" applyProtection="1">
      <protection hidden="1"/>
    </xf>
    <xf numFmtId="0" fontId="4" fillId="4" borderId="0" xfId="0" applyFont="1" applyFill="1" applyAlignment="1" applyProtection="1">
      <alignment horizontal="center"/>
      <protection hidden="1"/>
    </xf>
    <xf numFmtId="164" fontId="4" fillId="4" borderId="0" xfId="0" applyNumberFormat="1" applyFont="1" applyFill="1" applyAlignment="1" applyProtection="1">
      <alignment horizontal="center"/>
      <protection hidden="1"/>
    </xf>
    <xf numFmtId="0" fontId="0" fillId="0" borderId="0" xfId="0" applyFont="1" applyFill="1" applyBorder="1" applyProtection="1"/>
    <xf numFmtId="164" fontId="0" fillId="3" borderId="0" xfId="0" applyNumberFormat="1" applyFont="1" applyFill="1" applyAlignment="1" applyProtection="1">
      <alignment horizontal="center"/>
    </xf>
    <xf numFmtId="164" fontId="4" fillId="0" borderId="13" xfId="0" applyNumberFormat="1" applyFont="1" applyBorder="1" applyProtection="1">
      <protection hidden="1"/>
    </xf>
    <xf numFmtId="164" fontId="6" fillId="0" borderId="12" xfId="0" applyNumberFormat="1" applyFont="1" applyFill="1" applyBorder="1" applyAlignment="1" applyProtection="1">
      <alignment horizontal="center" vertical="center"/>
      <protection hidden="1"/>
    </xf>
    <xf numFmtId="164" fontId="6" fillId="2" borderId="15" xfId="0" applyNumberFormat="1" applyFont="1" applyFill="1" applyBorder="1" applyAlignment="1" applyProtection="1">
      <alignment horizontal="center" vertical="center"/>
      <protection hidden="1"/>
    </xf>
    <xf numFmtId="164" fontId="6" fillId="0" borderId="17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Fill="1" applyBorder="1" applyAlignment="1" applyProtection="1">
      <alignment horizontal="center" vertical="center"/>
      <protection hidden="1"/>
    </xf>
    <xf numFmtId="164" fontId="6" fillId="0" borderId="28" xfId="0" applyNumberFormat="1" applyFont="1" applyFill="1" applyBorder="1" applyAlignment="1" applyProtection="1">
      <alignment horizontal="center" vertical="center"/>
      <protection hidden="1"/>
    </xf>
    <xf numFmtId="164" fontId="6" fillId="0" borderId="29" xfId="0" applyNumberFormat="1" applyFont="1" applyFill="1" applyBorder="1" applyAlignment="1" applyProtection="1">
      <alignment horizontal="center" vertical="center"/>
      <protection hidden="1"/>
    </xf>
    <xf numFmtId="164" fontId="6" fillId="2" borderId="26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/>
    </xf>
    <xf numFmtId="164" fontId="0" fillId="0" borderId="0" xfId="0" applyNumberFormat="1" applyFont="1" applyProtection="1"/>
    <xf numFmtId="164" fontId="7" fillId="0" borderId="9" xfId="0" applyNumberFormat="1" applyFont="1" applyBorder="1" applyAlignment="1" applyProtection="1">
      <alignment horizontal="center"/>
      <protection hidden="1"/>
    </xf>
    <xf numFmtId="164" fontId="7" fillId="0" borderId="0" xfId="0" applyNumberFormat="1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hidden="1"/>
    </xf>
    <xf numFmtId="164" fontId="24" fillId="0" borderId="0" xfId="0" applyNumberFormat="1" applyFont="1" applyAlignment="1" applyProtection="1">
      <alignment horizontal="center"/>
      <protection hidden="1"/>
    </xf>
    <xf numFmtId="49" fontId="20" fillId="0" borderId="13" xfId="0" quotePrefix="1" applyNumberFormat="1" applyFont="1" applyBorder="1" applyAlignment="1" applyProtection="1">
      <alignment horizontal="right"/>
      <protection hidden="1"/>
    </xf>
    <xf numFmtId="164" fontId="23" fillId="0" borderId="0" xfId="0" applyNumberFormat="1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center"/>
      <protection hidden="1"/>
    </xf>
    <xf numFmtId="164" fontId="27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3" xfId="0" applyFont="1" applyBorder="1" applyAlignment="1" applyProtection="1">
      <alignment horizontal="right"/>
      <protection hidden="1"/>
    </xf>
    <xf numFmtId="0" fontId="22" fillId="0" borderId="21" xfId="0" applyNumberFormat="1" applyFont="1" applyBorder="1" applyAlignment="1" applyProtection="1">
      <alignment horizontal="center" vertical="center" wrapTex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wrapText="1"/>
      <protection hidden="1"/>
    </xf>
    <xf numFmtId="0" fontId="21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4" fillId="0" borderId="13" xfId="0" applyFont="1" applyFill="1" applyBorder="1" applyAlignment="1" applyProtection="1">
      <alignment horizontal="right"/>
      <protection hidden="1"/>
    </xf>
    <xf numFmtId="0" fontId="4" fillId="0" borderId="4" xfId="0" applyFont="1" applyFill="1" applyBorder="1" applyAlignment="1" applyProtection="1">
      <alignment horizontal="right"/>
      <protection hidden="1"/>
    </xf>
    <xf numFmtId="164" fontId="6" fillId="0" borderId="16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11" xfId="0" applyNumberFormat="1" applyFont="1" applyBorder="1" applyAlignment="1" applyProtection="1">
      <alignment horizontal="center" vertical="center"/>
      <protection hidden="1"/>
    </xf>
    <xf numFmtId="164" fontId="7" fillId="0" borderId="13" xfId="0" applyNumberFormat="1" applyFont="1" applyBorder="1" applyAlignment="1" applyProtection="1">
      <alignment horizontal="center" vertical="center"/>
      <protection hidden="1"/>
    </xf>
    <xf numFmtId="0" fontId="4" fillId="0" borderId="12" xfId="0" applyNumberFormat="1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64" fontId="9" fillId="3" borderId="3" xfId="0" applyNumberFormat="1" applyFont="1" applyFill="1" applyBorder="1" applyAlignment="1" applyProtection="1">
      <alignment horizontal="center" vertical="center" wrapText="1"/>
      <protection hidden="1"/>
    </xf>
    <xf numFmtId="164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9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9" fillId="3" borderId="6" xfId="0" applyFont="1" applyFill="1" applyBorder="1" applyAlignment="1" applyProtection="1">
      <alignment horizontal="center" vertical="center" wrapText="1"/>
      <protection hidden="1"/>
    </xf>
    <xf numFmtId="0" fontId="9" fillId="3" borderId="2" xfId="0" applyFont="1" applyFill="1" applyBorder="1" applyAlignment="1" applyProtection="1">
      <alignment horizontal="center" vertical="center" wrapText="1"/>
      <protection hidden="1"/>
    </xf>
    <xf numFmtId="0" fontId="9" fillId="3" borderId="7" xfId="0" applyFont="1" applyFill="1" applyBorder="1" applyAlignment="1" applyProtection="1">
      <alignment horizontal="center" vertical="center" wrapText="1"/>
      <protection hidden="1"/>
    </xf>
    <xf numFmtId="49" fontId="20" fillId="0" borderId="13" xfId="0" applyNumberFormat="1" applyFont="1" applyBorder="1" applyAlignment="1" applyProtection="1">
      <alignment horizontal="right" vertical="center"/>
      <protection hidden="1"/>
    </xf>
    <xf numFmtId="49" fontId="18" fillId="0" borderId="13" xfId="0" applyNumberFormat="1" applyFont="1" applyBorder="1" applyAlignment="1" applyProtection="1">
      <alignment horizontal="right" vertical="center"/>
      <protection hidden="1"/>
    </xf>
    <xf numFmtId="0" fontId="4" fillId="0" borderId="19" xfId="0" applyNumberFormat="1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7" fillId="0" borderId="10" xfId="0" applyNumberFormat="1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164" fontId="6" fillId="2" borderId="20" xfId="0" applyNumberFormat="1" applyFont="1" applyFill="1" applyBorder="1" applyAlignment="1" applyProtection="1">
      <alignment horizontal="center" vertical="center"/>
      <protection locked="0" hidden="1"/>
    </xf>
    <xf numFmtId="0" fontId="6" fillId="2" borderId="22" xfId="0" applyFont="1" applyFill="1" applyBorder="1" applyAlignment="1" applyProtection="1">
      <alignment horizontal="center" vertical="center"/>
      <protection locked="0" hidden="1"/>
    </xf>
    <xf numFmtId="10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NumberFormat="1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10" fontId="6" fillId="2" borderId="22" xfId="0" applyNumberFormat="1" applyFont="1" applyFill="1" applyBorder="1" applyAlignment="1" applyProtection="1">
      <alignment horizontal="center" vertical="center"/>
      <protection locked="0"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164" fontId="6" fillId="2" borderId="22" xfId="0" applyNumberFormat="1" applyFont="1" applyFill="1" applyBorder="1" applyAlignment="1" applyProtection="1">
      <alignment horizontal="center" vertical="center"/>
      <protection locked="0" hidden="1"/>
    </xf>
    <xf numFmtId="164" fontId="6" fillId="2" borderId="24" xfId="0" applyNumberFormat="1" applyFont="1" applyFill="1" applyBorder="1" applyAlignment="1" applyProtection="1">
      <alignment horizontal="center" vertical="center"/>
      <protection locked="0" hidden="1"/>
    </xf>
    <xf numFmtId="164" fontId="28" fillId="0" borderId="0" xfId="0" applyNumberFormat="1" applyFont="1" applyAlignment="1" applyProtection="1">
      <alignment horizontal="right"/>
      <protection hidden="1"/>
    </xf>
    <xf numFmtId="0" fontId="29" fillId="0" borderId="0" xfId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</cellXfs>
  <cellStyles count="3">
    <cellStyle name="Heading 4" xfId="2" builtinId="19" customBuiltin="1"/>
    <cellStyle name="Hyperlink" xfId="1" builtinId="8" customBuiltin="1"/>
    <cellStyle name="Normal" xfId="0" builtinId="0"/>
  </cellStyles>
  <dxfs count="0"/>
  <tableStyles count="0" defaultTableStyle="TableStyleMedium9" defaultPivotStyle="PivotStyleLight16"/>
  <colors>
    <mruColors>
      <color rgb="FFCCFFFF"/>
      <color rgb="FFCC6600"/>
      <color rgb="FFFF3399"/>
      <color rgb="FFFFCC00"/>
      <color rgb="FF99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tel:+18005651722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verse.mortgage" TargetMode="External"/><Relationship Id="rId4" Type="http://schemas.openxmlformats.org/officeDocument/2006/relationships/hyperlink" Target="mailto:michael@allrevers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82793</xdr:colOff>
      <xdr:row>0</xdr:row>
      <xdr:rowOff>78985</xdr:rowOff>
    </xdr:from>
    <xdr:to>
      <xdr:col>3</xdr:col>
      <xdr:colOff>718689</xdr:colOff>
      <xdr:row>5</xdr:row>
      <xdr:rowOff>225591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2793" y="78985"/>
          <a:ext cx="3177568" cy="1164278"/>
        </a:xfrm>
        <a:prstGeom prst="rect">
          <a:avLst/>
        </a:prstGeom>
      </xdr:spPr>
    </xdr:pic>
    <xdr:clientData/>
  </xdr:twoCellAnchor>
  <xdr:twoCellAnchor>
    <xdr:from>
      <xdr:col>5</xdr:col>
      <xdr:colOff>857250</xdr:colOff>
      <xdr:row>0</xdr:row>
      <xdr:rowOff>112057</xdr:rowOff>
    </xdr:from>
    <xdr:to>
      <xdr:col>11</xdr:col>
      <xdr:colOff>1206500</xdr:colOff>
      <xdr:row>4</xdr:row>
      <xdr:rowOff>145380</xdr:rowOff>
    </xdr:to>
    <xdr:sp macro="" textlink="">
      <xdr:nvSpPr>
        <xdr:cNvPr id="7" name="TextBox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599697" y="112057"/>
          <a:ext cx="8485606" cy="870521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5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Brought to you by </a:t>
          </a:r>
          <a:r>
            <a:rPr lang="en-US" sz="15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</a:t>
          </a:r>
          <a:r>
            <a:rPr lang="en-US" sz="15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5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Reverse Mortgage®</a:t>
          </a:r>
          <a:endParaRPr lang="en-US" sz="1500">
            <a:effectLst/>
          </a:endParaRPr>
        </a:p>
        <a:p>
          <a:pPr eaLnBrk="1" fontAlgn="auto" latinLnBrk="0" hangingPunct="1"/>
          <a:r>
            <a:rPr lang="en-US" sz="15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Have a question</a:t>
          </a:r>
          <a:r>
            <a:rPr lang="en-US" sz="15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about using this spreadsheet? </a:t>
          </a:r>
          <a:endParaRPr lang="en-US" sz="1500">
            <a:effectLst/>
          </a:endParaRPr>
        </a:p>
        <a:p>
          <a:pPr algn="l"/>
          <a:endParaRPr lang="en-US" sz="1700" baseline="0">
            <a:latin typeface="Franklin Gothic Book" panose="020B0503020102020204" pitchFamily="34" charset="0"/>
          </a:endParaRPr>
        </a:p>
      </xdr:txBody>
    </xdr:sp>
    <xdr:clientData/>
  </xdr:twoCellAnchor>
  <xdr:twoCellAnchor>
    <xdr:from>
      <xdr:col>5</xdr:col>
      <xdr:colOff>861390</xdr:colOff>
      <xdr:row>4</xdr:row>
      <xdr:rowOff>1</xdr:rowOff>
    </xdr:from>
    <xdr:to>
      <xdr:col>7</xdr:col>
      <xdr:colOff>1068455</xdr:colOff>
      <xdr:row>6</xdr:row>
      <xdr:rowOff>8283</xdr:rowOff>
    </xdr:to>
    <xdr:sp macro="" textlink="">
      <xdr:nvSpPr>
        <xdr:cNvPr id="9" name="TextBox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300FF5-38C9-4895-AD05-205D19BEB7CC}"/>
            </a:ext>
          </a:extLst>
        </xdr:cNvPr>
        <xdr:cNvSpPr txBox="1"/>
      </xdr:nvSpPr>
      <xdr:spPr>
        <a:xfrm>
          <a:off x="5292586" y="869675"/>
          <a:ext cx="3097695" cy="43069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en-US" sz="1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969064</xdr:colOff>
      <xdr:row>3</xdr:row>
      <xdr:rowOff>289892</xdr:rowOff>
    </xdr:from>
    <xdr:to>
      <xdr:col>11</xdr:col>
      <xdr:colOff>1217544</xdr:colOff>
      <xdr:row>6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BDC8724-82C6-41DE-A4E5-E6B0D4D475AF}"/>
            </a:ext>
          </a:extLst>
        </xdr:cNvPr>
        <xdr:cNvSpPr txBox="1"/>
      </xdr:nvSpPr>
      <xdr:spPr>
        <a:xfrm>
          <a:off x="8290890" y="861392"/>
          <a:ext cx="4961284" cy="43069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en-US" sz="1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842212</xdr:colOff>
      <xdr:row>3</xdr:row>
      <xdr:rowOff>293163</xdr:rowOff>
    </xdr:from>
    <xdr:to>
      <xdr:col>7</xdr:col>
      <xdr:colOff>1083728</xdr:colOff>
      <xdr:row>6</xdr:row>
      <xdr:rowOff>10928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8A3060C-3397-41AE-AB7D-217C18848CCE}"/>
            </a:ext>
          </a:extLst>
        </xdr:cNvPr>
        <xdr:cNvSpPr txBox="1"/>
      </xdr:nvSpPr>
      <xdr:spPr>
        <a:xfrm>
          <a:off x="5584659" y="834584"/>
          <a:ext cx="3339648" cy="42462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700" baseline="0">
              <a:latin typeface="Arial" panose="020B0604020202020204" pitchFamily="34" charset="0"/>
              <a:cs typeface="Arial" panose="020B0604020202020204" pitchFamily="34" charset="0"/>
            </a:rPr>
            <a:t>Call </a:t>
          </a:r>
          <a:r>
            <a:rPr lang="en-US" sz="1700" b="1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Toll Free (800) 565-1722</a:t>
          </a:r>
          <a:endParaRPr lang="en-US" sz="1700" b="1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826297</xdr:colOff>
      <xdr:row>3</xdr:row>
      <xdr:rowOff>279867</xdr:rowOff>
    </xdr:from>
    <xdr:to>
      <xdr:col>11</xdr:col>
      <xdr:colOff>1268328</xdr:colOff>
      <xdr:row>6</xdr:row>
      <xdr:rowOff>30079</xdr:rowOff>
    </xdr:to>
    <xdr:sp macro="" textlink="">
      <xdr:nvSpPr>
        <xdr:cNvPr id="13" name="TextBox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E256AE-6DEB-4A0D-9F48-8C2948669BE9}"/>
            </a:ext>
          </a:extLst>
        </xdr:cNvPr>
        <xdr:cNvSpPr txBox="1"/>
      </xdr:nvSpPr>
      <xdr:spPr>
        <a:xfrm>
          <a:off x="8666876" y="821288"/>
          <a:ext cx="5480255" cy="45706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700" baseline="0">
              <a:solidFill>
                <a:sysClr val="windowText" lastClr="000000"/>
              </a:solidFill>
              <a:latin typeface="Franklin Gothic Book" panose="020B0503020102020204" pitchFamily="34" charset="0"/>
            </a:rPr>
            <a:t>or email </a:t>
          </a:r>
          <a:r>
            <a:rPr lang="en-US" sz="17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michael@allreverse.com</a:t>
          </a:r>
        </a:p>
        <a:p>
          <a:pPr algn="l"/>
          <a:endParaRPr lang="en-US" sz="1700" b="1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857250</xdr:colOff>
      <xdr:row>0</xdr:row>
      <xdr:rowOff>112057</xdr:rowOff>
    </xdr:from>
    <xdr:to>
      <xdr:col>11</xdr:col>
      <xdr:colOff>1210844</xdr:colOff>
      <xdr:row>4</xdr:row>
      <xdr:rowOff>13426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9FD98EF-9B13-493F-B17F-7F27FB798C4C}"/>
            </a:ext>
          </a:extLst>
        </xdr:cNvPr>
        <xdr:cNvSpPr txBox="1"/>
      </xdr:nvSpPr>
      <xdr:spPr>
        <a:xfrm>
          <a:off x="5599697" y="112057"/>
          <a:ext cx="8489950" cy="738567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7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Brought to you by </a:t>
          </a:r>
          <a:r>
            <a:rPr lang="en-US" sz="1700" b="1" baseline="0">
              <a:solidFill>
                <a:srgbClr val="00B05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</a:t>
          </a:r>
          <a:r>
            <a:rPr lang="en-US" sz="1700" b="1" i="0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700" b="1" baseline="0">
              <a:solidFill>
                <a:srgbClr val="00B05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Reverse Mortgage®</a:t>
          </a:r>
        </a:p>
        <a:p>
          <a:pPr algn="l"/>
          <a:endParaRPr lang="en-US" sz="5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Have a question</a:t>
          </a:r>
          <a:r>
            <a:rPr lang="en-US" sz="17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about using this spreadsheet? </a:t>
          </a:r>
          <a:endParaRPr lang="en-US" sz="18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effectLst/>
          </a:endParaRPr>
        </a:p>
        <a:p>
          <a:pPr algn="l"/>
          <a:endParaRPr lang="en-US" sz="17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801"/>
  <sheetViews>
    <sheetView showGridLines="0" tabSelected="1" zoomScale="95" zoomScaleNormal="115" zoomScaleSheetLayoutView="20" workbookViewId="0">
      <selection activeCell="L20" sqref="L20:L21"/>
    </sheetView>
  </sheetViews>
  <sheetFormatPr defaultColWidth="0" defaultRowHeight="14.25" x14ac:dyDescent="0.45"/>
  <cols>
    <col min="1" max="1" width="3.73046875" style="3" customWidth="1"/>
    <col min="2" max="2" width="9.265625" style="1" customWidth="1"/>
    <col min="3" max="3" width="22.59765625" style="2" customWidth="1"/>
    <col min="4" max="4" width="12.3984375" style="2" customWidth="1"/>
    <col min="5" max="5" width="18.3984375" style="1" customWidth="1"/>
    <col min="6" max="6" width="21.59765625" style="2" customWidth="1"/>
    <col min="7" max="7" width="21.73046875" style="2" customWidth="1"/>
    <col min="8" max="8" width="19.3984375" style="2" customWidth="1"/>
    <col min="9" max="10" width="15.73046875" style="3" customWidth="1"/>
    <col min="11" max="11" width="19.73046875" style="3" customWidth="1"/>
    <col min="12" max="12" width="18.59765625" style="3" customWidth="1"/>
    <col min="13" max="13" width="3.73046875" style="3" customWidth="1"/>
    <col min="14" max="14" width="19.265625" style="3" hidden="1"/>
    <col min="15" max="19" width="15.73046875" style="3" hidden="1"/>
    <col min="20" max="16383" width="9.1328125" style="3" hidden="1"/>
    <col min="16384" max="16384" width="3.86328125" style="3" hidden="1" customWidth="1"/>
  </cols>
  <sheetData>
    <row r="1" spans="2:12" x14ac:dyDescent="0.45">
      <c r="B1" s="16"/>
      <c r="C1" s="17"/>
      <c r="D1" s="17"/>
      <c r="E1" s="16"/>
      <c r="F1" s="17"/>
      <c r="G1" s="17"/>
      <c r="H1" s="17"/>
      <c r="I1" s="18"/>
      <c r="J1" s="18"/>
      <c r="K1" s="18"/>
      <c r="L1" s="18"/>
    </row>
    <row r="2" spans="2:12" x14ac:dyDescent="0.45">
      <c r="B2" s="16"/>
      <c r="C2" s="16"/>
      <c r="D2" s="17"/>
      <c r="E2" s="17"/>
      <c r="F2" s="92"/>
      <c r="G2" s="17"/>
      <c r="H2" s="17"/>
      <c r="I2" s="17"/>
      <c r="J2" s="18"/>
      <c r="K2" s="18"/>
      <c r="L2" s="18"/>
    </row>
    <row r="3" spans="2:12" x14ac:dyDescent="0.45">
      <c r="B3" s="16"/>
      <c r="C3" s="16"/>
      <c r="D3" s="17"/>
      <c r="E3" s="17"/>
      <c r="F3" s="92"/>
      <c r="G3" s="17"/>
      <c r="H3" s="17"/>
      <c r="I3" s="17"/>
      <c r="J3" s="18"/>
      <c r="K3" s="18"/>
      <c r="L3" s="18"/>
    </row>
    <row r="4" spans="2:12" ht="23.25" customHeight="1" x14ac:dyDescent="0.45">
      <c r="B4" s="16"/>
      <c r="C4" s="16"/>
      <c r="D4" s="17"/>
      <c r="E4" s="17"/>
      <c r="F4" s="92"/>
      <c r="G4" s="17"/>
      <c r="H4" s="17"/>
      <c r="I4" s="17"/>
      <c r="J4" s="18"/>
      <c r="K4" s="18"/>
      <c r="L4" s="18"/>
    </row>
    <row r="5" spans="2:12" x14ac:dyDescent="0.45">
      <c r="B5" s="16"/>
      <c r="C5" s="16"/>
      <c r="D5" s="17"/>
      <c r="E5" s="16"/>
      <c r="F5" s="17"/>
      <c r="G5" s="17"/>
      <c r="H5" s="17"/>
      <c r="I5" s="17"/>
      <c r="J5" s="18"/>
      <c r="K5" s="18"/>
      <c r="L5" s="18"/>
    </row>
    <row r="6" spans="2:12" ht="18" customHeight="1" x14ac:dyDescent="0.45">
      <c r="B6" s="136"/>
      <c r="C6" s="137"/>
      <c r="D6" s="137"/>
      <c r="E6" s="58"/>
      <c r="F6" s="17"/>
      <c r="G6" s="17"/>
      <c r="H6" s="17"/>
      <c r="I6" s="17"/>
      <c r="J6" s="18"/>
      <c r="K6" s="18"/>
      <c r="L6" s="18"/>
    </row>
    <row r="7" spans="2:12" ht="7.5" customHeight="1" x14ac:dyDescent="0.45">
      <c r="B7" s="137"/>
      <c r="C7" s="137"/>
      <c r="D7" s="137"/>
      <c r="E7" s="58"/>
      <c r="F7" s="17"/>
      <c r="G7" s="17"/>
      <c r="H7" s="17"/>
      <c r="I7" s="17"/>
      <c r="J7" s="18"/>
      <c r="K7" s="18"/>
      <c r="L7" s="18"/>
    </row>
    <row r="8" spans="2:12" ht="6" customHeight="1" x14ac:dyDescent="0.45">
      <c r="B8" s="66"/>
      <c r="C8" s="66"/>
      <c r="D8" s="66"/>
      <c r="E8" s="67"/>
      <c r="F8" s="68"/>
      <c r="G8" s="68"/>
      <c r="H8" s="68"/>
      <c r="I8" s="68"/>
      <c r="J8" s="69"/>
      <c r="K8" s="69"/>
      <c r="L8" s="69"/>
    </row>
    <row r="9" spans="2:12" ht="9.75" customHeight="1" x14ac:dyDescent="0.45">
      <c r="B9" s="52"/>
      <c r="C9" s="52"/>
      <c r="D9" s="52"/>
      <c r="E9" s="53"/>
      <c r="F9" s="54"/>
      <c r="G9" s="54"/>
      <c r="H9" s="54"/>
      <c r="I9" s="54"/>
      <c r="J9" s="55"/>
      <c r="K9" s="55"/>
      <c r="L9" s="55"/>
    </row>
    <row r="10" spans="2:12" ht="24.95" customHeight="1" x14ac:dyDescent="0.45">
      <c r="B10" s="86" t="s">
        <v>54</v>
      </c>
      <c r="C10" s="87"/>
      <c r="D10" s="56" t="s">
        <v>67</v>
      </c>
      <c r="E10" s="57"/>
      <c r="F10" s="43"/>
      <c r="G10" s="43"/>
      <c r="H10" s="17"/>
      <c r="I10" s="17"/>
      <c r="J10" s="18"/>
      <c r="K10" s="18"/>
      <c r="L10" s="18"/>
    </row>
    <row r="11" spans="2:12" ht="24.95" customHeight="1" thickBot="1" x14ac:dyDescent="0.5">
      <c r="B11" s="46"/>
      <c r="C11" s="17"/>
      <c r="D11" s="89" t="s">
        <v>43</v>
      </c>
      <c r="E11" s="90"/>
      <c r="F11" s="91"/>
      <c r="G11" s="91"/>
      <c r="H11" s="17"/>
      <c r="I11" s="17"/>
      <c r="J11" s="18"/>
      <c r="K11" s="18"/>
      <c r="L11" s="18"/>
    </row>
    <row r="12" spans="2:12" ht="14.25" customHeight="1" x14ac:dyDescent="0.45">
      <c r="B12" s="93"/>
      <c r="C12" s="17"/>
      <c r="D12" s="18"/>
      <c r="E12" s="42"/>
      <c r="F12" s="43"/>
      <c r="G12" s="43"/>
      <c r="H12" s="17"/>
      <c r="I12" s="17"/>
      <c r="J12" s="120" t="s">
        <v>57</v>
      </c>
      <c r="K12" s="122" t="s">
        <v>3</v>
      </c>
      <c r="L12" s="126">
        <v>1750000</v>
      </c>
    </row>
    <row r="13" spans="2:12" ht="4.5" customHeight="1" x14ac:dyDescent="0.45">
      <c r="B13" s="93"/>
      <c r="C13" s="44"/>
      <c r="D13" s="44"/>
      <c r="E13" s="45"/>
      <c r="F13" s="44"/>
      <c r="G13" s="44"/>
      <c r="H13" s="17"/>
      <c r="I13" s="17"/>
      <c r="J13" s="121"/>
      <c r="K13" s="123"/>
      <c r="L13" s="127"/>
    </row>
    <row r="14" spans="2:12" ht="16.5" x14ac:dyDescent="0.45">
      <c r="B14" s="86" t="s">
        <v>55</v>
      </c>
      <c r="C14" s="47"/>
      <c r="D14" s="48"/>
      <c r="E14" s="45"/>
      <c r="F14" s="44"/>
      <c r="G14" s="18"/>
      <c r="H14" s="17"/>
      <c r="I14" s="17"/>
      <c r="J14" s="18"/>
      <c r="K14" s="96" t="s">
        <v>61</v>
      </c>
      <c r="L14" s="128">
        <v>1.4999999999999999E-2</v>
      </c>
    </row>
    <row r="15" spans="2:12" ht="2.25" customHeight="1" x14ac:dyDescent="0.45">
      <c r="B15" s="93"/>
      <c r="C15" s="49"/>
      <c r="D15" s="48"/>
      <c r="E15" s="45"/>
      <c r="F15" s="44"/>
      <c r="G15" s="44"/>
      <c r="H15" s="17"/>
      <c r="I15" s="17"/>
      <c r="J15" s="18"/>
      <c r="K15" s="97"/>
      <c r="L15" s="128"/>
    </row>
    <row r="16" spans="2:12" ht="18" customHeight="1" x14ac:dyDescent="0.45">
      <c r="B16" s="135" t="s">
        <v>35</v>
      </c>
      <c r="C16" s="135"/>
      <c r="D16" s="135"/>
      <c r="E16" s="39" t="s">
        <v>56</v>
      </c>
      <c r="F16" s="40" t="s">
        <v>50</v>
      </c>
      <c r="G16" s="44"/>
      <c r="H16" s="17"/>
      <c r="I16" s="17"/>
      <c r="J16" s="18"/>
      <c r="K16" s="97"/>
      <c r="L16" s="128"/>
    </row>
    <row r="17" spans="2:15" ht="18" customHeight="1" x14ac:dyDescent="0.45">
      <c r="B17" s="135" t="s">
        <v>36</v>
      </c>
      <c r="C17" s="135"/>
      <c r="D17" s="135"/>
      <c r="E17" s="39" t="s">
        <v>56</v>
      </c>
      <c r="F17" s="40" t="s">
        <v>38</v>
      </c>
      <c r="G17" s="44"/>
      <c r="H17" s="17"/>
      <c r="I17" s="17"/>
      <c r="J17" s="18"/>
      <c r="K17" s="129" t="s">
        <v>37</v>
      </c>
      <c r="L17" s="131">
        <v>0.04</v>
      </c>
    </row>
    <row r="18" spans="2:15" ht="18" customHeight="1" x14ac:dyDescent="0.5">
      <c r="B18" s="135" t="s">
        <v>44</v>
      </c>
      <c r="C18" s="135"/>
      <c r="D18" s="135"/>
      <c r="E18" s="39" t="s">
        <v>56</v>
      </c>
      <c r="F18" s="40" t="s">
        <v>52</v>
      </c>
      <c r="G18" s="50"/>
      <c r="H18" s="17"/>
      <c r="I18" s="17"/>
      <c r="J18" s="18"/>
      <c r="K18" s="130"/>
      <c r="L18" s="131"/>
    </row>
    <row r="19" spans="2:15" ht="18" customHeight="1" x14ac:dyDescent="0.45">
      <c r="B19" s="135" t="s">
        <v>60</v>
      </c>
      <c r="C19" s="135"/>
      <c r="D19" s="135"/>
      <c r="E19" s="39" t="s">
        <v>56</v>
      </c>
      <c r="F19" s="40" t="s">
        <v>62</v>
      </c>
      <c r="G19" s="17"/>
      <c r="H19" s="17"/>
      <c r="I19" s="17"/>
      <c r="J19" s="18"/>
      <c r="K19" s="130"/>
      <c r="L19" s="131"/>
    </row>
    <row r="20" spans="2:15" ht="18" customHeight="1" x14ac:dyDescent="0.45">
      <c r="B20" s="135" t="s">
        <v>45</v>
      </c>
      <c r="C20" s="135"/>
      <c r="D20" s="135"/>
      <c r="E20" s="39" t="s">
        <v>56</v>
      </c>
      <c r="F20" s="40" t="s">
        <v>63</v>
      </c>
      <c r="G20" s="17"/>
      <c r="H20" s="17"/>
      <c r="I20" s="17"/>
      <c r="J20" s="18"/>
      <c r="K20" s="129" t="s">
        <v>14</v>
      </c>
      <c r="L20" s="133">
        <v>483812.05</v>
      </c>
    </row>
    <row r="21" spans="2:15" ht="18" customHeight="1" thickBot="1" x14ac:dyDescent="0.5">
      <c r="B21" s="135" t="s">
        <v>46</v>
      </c>
      <c r="C21" s="135"/>
      <c r="D21" s="135"/>
      <c r="E21" s="39" t="s">
        <v>56</v>
      </c>
      <c r="F21" s="40" t="s">
        <v>49</v>
      </c>
      <c r="G21" s="17"/>
      <c r="H21" s="17"/>
      <c r="I21" s="18"/>
      <c r="J21" s="51" t="s">
        <v>59</v>
      </c>
      <c r="K21" s="132"/>
      <c r="L21" s="134"/>
    </row>
    <row r="22" spans="2:15" ht="18" customHeight="1" x14ac:dyDescent="0.45">
      <c r="B22" s="135" t="s">
        <v>47</v>
      </c>
      <c r="C22" s="135"/>
      <c r="D22" s="135"/>
      <c r="E22" s="39" t="s">
        <v>56</v>
      </c>
      <c r="F22" s="40" t="s">
        <v>53</v>
      </c>
      <c r="G22" s="17"/>
      <c r="H22" s="17"/>
      <c r="I22" s="18"/>
      <c r="J22" s="41"/>
      <c r="K22" s="129" t="s">
        <v>65</v>
      </c>
      <c r="L22" s="133">
        <v>716800</v>
      </c>
    </row>
    <row r="23" spans="2:15" ht="18" customHeight="1" thickBot="1" x14ac:dyDescent="0.5">
      <c r="B23" s="135" t="s">
        <v>48</v>
      </c>
      <c r="C23" s="135"/>
      <c r="D23" s="135"/>
      <c r="E23" s="39" t="s">
        <v>56</v>
      </c>
      <c r="F23" s="40" t="s">
        <v>51</v>
      </c>
      <c r="G23" s="17"/>
      <c r="H23" s="17"/>
      <c r="I23" s="18"/>
      <c r="J23" s="88" t="s">
        <v>66</v>
      </c>
      <c r="K23" s="132"/>
      <c r="L23" s="134"/>
    </row>
    <row r="24" spans="2:15" ht="18.75" customHeight="1" x14ac:dyDescent="0.45">
      <c r="B24" s="16"/>
      <c r="C24" s="17"/>
      <c r="D24" s="17"/>
      <c r="E24" s="16"/>
      <c r="F24" s="17"/>
      <c r="G24" s="17"/>
      <c r="H24" s="17"/>
      <c r="I24" s="18"/>
      <c r="J24" s="18"/>
      <c r="K24" s="18"/>
      <c r="L24" s="18"/>
      <c r="M24" s="5"/>
      <c r="N24" s="5"/>
    </row>
    <row r="25" spans="2:15" ht="24.95" customHeight="1" x14ac:dyDescent="0.5">
      <c r="B25" s="70"/>
      <c r="C25" s="71"/>
      <c r="D25" s="36" t="s">
        <v>5</v>
      </c>
      <c r="E25" s="36" t="s">
        <v>5</v>
      </c>
      <c r="F25" s="36" t="s">
        <v>5</v>
      </c>
      <c r="G25" s="36" t="s">
        <v>5</v>
      </c>
      <c r="H25" s="36" t="s">
        <v>5</v>
      </c>
      <c r="I25" s="36" t="s">
        <v>5</v>
      </c>
      <c r="J25" s="36" t="s">
        <v>5</v>
      </c>
      <c r="K25" s="36" t="s">
        <v>5</v>
      </c>
      <c r="L25" s="22"/>
      <c r="M25" s="6"/>
      <c r="N25" s="72"/>
    </row>
    <row r="26" spans="2:15" ht="24.95" customHeight="1" x14ac:dyDescent="0.5">
      <c r="B26" s="19"/>
      <c r="C26" s="20"/>
      <c r="D26" s="37" t="s">
        <v>6</v>
      </c>
      <c r="E26" s="38" t="s">
        <v>7</v>
      </c>
      <c r="F26" s="37" t="s">
        <v>8</v>
      </c>
      <c r="G26" s="38" t="s">
        <v>9</v>
      </c>
      <c r="H26" s="38" t="s">
        <v>10</v>
      </c>
      <c r="I26" s="37" t="s">
        <v>11</v>
      </c>
      <c r="J26" s="38" t="s">
        <v>12</v>
      </c>
      <c r="K26" s="38" t="s">
        <v>13</v>
      </c>
      <c r="L26" s="22"/>
      <c r="M26" s="5"/>
      <c r="N26" s="5"/>
    </row>
    <row r="27" spans="2:15" ht="24.95" customHeight="1" x14ac:dyDescent="0.5">
      <c r="B27" s="110" t="s">
        <v>42</v>
      </c>
      <c r="C27" s="110"/>
      <c r="D27" s="10">
        <v>5.8930000000000003E-2</v>
      </c>
      <c r="E27" s="10">
        <v>5.8930000000000003E-2</v>
      </c>
      <c r="F27" s="10">
        <v>5.8930000000000003E-2</v>
      </c>
      <c r="G27" s="10">
        <v>5.8930000000000003E-2</v>
      </c>
      <c r="H27" s="10">
        <v>5.8930000000000003E-2</v>
      </c>
      <c r="I27" s="10">
        <v>5.8930000000000003E-2</v>
      </c>
      <c r="J27" s="10">
        <v>5.8930000000000003E-2</v>
      </c>
      <c r="K27" s="10">
        <v>5.8930000000000003E-2</v>
      </c>
      <c r="L27" s="22"/>
      <c r="M27" s="5"/>
      <c r="N27" s="5"/>
    </row>
    <row r="28" spans="2:15" s="8" customFormat="1" ht="15" customHeight="1" x14ac:dyDescent="0.5">
      <c r="B28" s="35"/>
      <c r="C28" s="32"/>
      <c r="D28" s="32"/>
      <c r="E28" s="35"/>
      <c r="F28" s="32"/>
      <c r="G28" s="32"/>
      <c r="H28" s="32"/>
      <c r="I28" s="33"/>
      <c r="J28" s="33"/>
      <c r="K28" s="33"/>
      <c r="L28" s="33"/>
      <c r="M28" s="7"/>
      <c r="O28" s="73"/>
    </row>
    <row r="29" spans="2:15" ht="15" customHeight="1" x14ac:dyDescent="0.5">
      <c r="B29" s="19"/>
      <c r="C29" s="20"/>
      <c r="D29" s="20"/>
      <c r="E29" s="19"/>
      <c r="F29" s="20"/>
      <c r="G29" s="20"/>
      <c r="H29" s="20"/>
      <c r="I29" s="22"/>
      <c r="J29" s="22"/>
      <c r="K29" s="22"/>
      <c r="L29" s="22"/>
    </row>
    <row r="30" spans="2:15" ht="15" customHeight="1" x14ac:dyDescent="0.5">
      <c r="B30" s="115" t="s">
        <v>4</v>
      </c>
      <c r="C30" s="115"/>
      <c r="D30" s="115"/>
      <c r="E30" s="11">
        <v>232987.95</v>
      </c>
      <c r="F30" s="34" t="s">
        <v>58</v>
      </c>
      <c r="G30" s="26"/>
      <c r="H30" s="20"/>
      <c r="I30" s="22"/>
      <c r="J30" s="22"/>
      <c r="K30" s="22"/>
      <c r="L30" s="22"/>
    </row>
    <row r="31" spans="2:15" ht="15" customHeight="1" x14ac:dyDescent="0.5">
      <c r="B31" s="19"/>
      <c r="C31" s="20"/>
      <c r="D31" s="20"/>
      <c r="E31" s="21"/>
      <c r="F31" s="20"/>
      <c r="G31" s="20"/>
      <c r="H31" s="20"/>
      <c r="I31" s="22"/>
      <c r="J31" s="22"/>
      <c r="K31" s="22"/>
      <c r="L31" s="22"/>
    </row>
    <row r="32" spans="2:15" ht="15" customHeight="1" thickBot="1" x14ac:dyDescent="0.55000000000000004">
      <c r="B32" s="116" t="s">
        <v>1</v>
      </c>
      <c r="C32" s="113" t="s">
        <v>2</v>
      </c>
      <c r="D32" s="113" t="s">
        <v>60</v>
      </c>
      <c r="E32" s="118" t="s">
        <v>0</v>
      </c>
      <c r="F32" s="113" t="s">
        <v>41</v>
      </c>
      <c r="G32" s="113" t="s">
        <v>39</v>
      </c>
      <c r="H32" s="111" t="s">
        <v>40</v>
      </c>
      <c r="I32" s="22"/>
      <c r="J32" s="22"/>
      <c r="K32" s="22"/>
      <c r="L32" s="22"/>
      <c r="M32" s="9"/>
      <c r="N32" s="4"/>
    </row>
    <row r="33" spans="2:14" ht="15" customHeight="1" thickBot="1" x14ac:dyDescent="0.55000000000000004">
      <c r="B33" s="117"/>
      <c r="C33" s="114"/>
      <c r="D33" s="114"/>
      <c r="E33" s="119"/>
      <c r="F33" s="114"/>
      <c r="G33" s="114"/>
      <c r="H33" s="112"/>
      <c r="I33" s="22"/>
      <c r="J33" s="22"/>
      <c r="K33" s="124" t="s">
        <v>35</v>
      </c>
      <c r="L33" s="106" t="s">
        <v>36</v>
      </c>
      <c r="M33" s="4"/>
      <c r="N33" s="4"/>
    </row>
    <row r="34" spans="2:14" ht="15" hidden="1" customHeight="1" x14ac:dyDescent="0.5">
      <c r="B34" s="23"/>
      <c r="C34" s="24">
        <f>(E30)*(D27)/12</f>
        <v>1144.1649911250001</v>
      </c>
      <c r="D34" s="25">
        <v>20</v>
      </c>
      <c r="E34" s="26">
        <f>E30+C34+D34+K46</f>
        <v>234152.11499112501</v>
      </c>
      <c r="F34" s="26"/>
      <c r="G34" s="26"/>
      <c r="H34" s="27">
        <f>MIN(L22*0.75,(L20-K46)*L14/12+(L20-K46))</f>
        <v>484416.81506250001</v>
      </c>
      <c r="I34" s="22"/>
      <c r="J34" s="22"/>
      <c r="K34" s="125"/>
      <c r="L34" s="107"/>
      <c r="M34" s="4"/>
      <c r="N34" s="4"/>
    </row>
    <row r="35" spans="2:14" ht="15" hidden="1" customHeight="1" x14ac:dyDescent="0.5">
      <c r="B35" s="23"/>
      <c r="C35" s="24">
        <f>(E34)*(D$27)/12</f>
        <v>1149.8820113689164</v>
      </c>
      <c r="D35" s="25">
        <v>20</v>
      </c>
      <c r="E35" s="26">
        <f>C35+D35+E34</f>
        <v>235321.99700249394</v>
      </c>
      <c r="F35" s="26"/>
      <c r="G35" s="26"/>
      <c r="H35" s="27">
        <f>MIN(L22*0.75,(H34*L$14)/12+H34)</f>
        <v>485022.33608132816</v>
      </c>
      <c r="I35" s="22"/>
      <c r="J35" s="22"/>
      <c r="K35" s="108"/>
      <c r="L35" s="74"/>
      <c r="M35" s="4"/>
      <c r="N35" s="4"/>
    </row>
    <row r="36" spans="2:14" ht="15" hidden="1" customHeight="1" x14ac:dyDescent="0.5">
      <c r="B36" s="23"/>
      <c r="C36" s="24">
        <f t="shared" ref="C36:C45" si="0">(E35)*(D$27)/12</f>
        <v>1155.627106946414</v>
      </c>
      <c r="D36" s="25">
        <v>20</v>
      </c>
      <c r="E36" s="26">
        <f t="shared" ref="E36:E44" si="1">C36+D36+E35</f>
        <v>236497.62410944037</v>
      </c>
      <c r="F36" s="26"/>
      <c r="G36" s="26"/>
      <c r="H36" s="27">
        <f>MIN(L22*0.75,(H35*L$14)/12+H35)</f>
        <v>485628.61400142981</v>
      </c>
      <c r="I36" s="22"/>
      <c r="J36" s="22"/>
      <c r="K36" s="109"/>
      <c r="L36" s="74"/>
      <c r="M36" s="4"/>
      <c r="N36" s="4"/>
    </row>
    <row r="37" spans="2:14" ht="15" hidden="1" customHeight="1" x14ac:dyDescent="0.5">
      <c r="B37" s="23"/>
      <c r="C37" s="24">
        <f t="shared" si="0"/>
        <v>1161.4004157307768</v>
      </c>
      <c r="D37" s="25">
        <v>20</v>
      </c>
      <c r="E37" s="26">
        <f t="shared" si="1"/>
        <v>237679.02452517115</v>
      </c>
      <c r="F37" s="26"/>
      <c r="G37" s="26"/>
      <c r="H37" s="27">
        <f>MIN(L22*0.75,(H36*L$14)/12+H36)</f>
        <v>486235.64976893162</v>
      </c>
      <c r="I37" s="22"/>
      <c r="J37" s="22"/>
      <c r="K37" s="108"/>
      <c r="L37" s="74"/>
      <c r="M37" s="4"/>
      <c r="N37" s="4"/>
    </row>
    <row r="38" spans="2:14" ht="15" hidden="1" customHeight="1" x14ac:dyDescent="0.5">
      <c r="B38" s="23"/>
      <c r="C38" s="24">
        <f t="shared" si="0"/>
        <v>1167.2020762723614</v>
      </c>
      <c r="D38" s="25">
        <v>20</v>
      </c>
      <c r="E38" s="26">
        <f t="shared" si="1"/>
        <v>238866.22660144352</v>
      </c>
      <c r="F38" s="26"/>
      <c r="G38" s="26"/>
      <c r="H38" s="27">
        <f>MIN(L22*0.75,(H37*L$14)/12+H37)</f>
        <v>486843.44433114276</v>
      </c>
      <c r="I38" s="22"/>
      <c r="J38" s="22"/>
      <c r="K38" s="109"/>
      <c r="L38" s="74"/>
      <c r="M38" s="4"/>
      <c r="N38" s="4"/>
    </row>
    <row r="39" spans="2:14" ht="15" hidden="1" customHeight="1" x14ac:dyDescent="0.5">
      <c r="B39" s="23"/>
      <c r="C39" s="24">
        <f t="shared" si="0"/>
        <v>1173.0322278019223</v>
      </c>
      <c r="D39" s="25">
        <v>20</v>
      </c>
      <c r="E39" s="26">
        <f t="shared" si="1"/>
        <v>240059.25882924543</v>
      </c>
      <c r="F39" s="26"/>
      <c r="G39" s="26"/>
      <c r="H39" s="27">
        <f>MIN(L22*0.75,(H38*L$14)/12+H38)</f>
        <v>487451.99863655667</v>
      </c>
      <c r="I39" s="22"/>
      <c r="J39" s="22"/>
      <c r="K39" s="108"/>
      <c r="L39" s="74"/>
      <c r="M39" s="4"/>
      <c r="N39" s="4"/>
    </row>
    <row r="40" spans="2:14" ht="15" hidden="1" customHeight="1" x14ac:dyDescent="0.5">
      <c r="B40" s="23"/>
      <c r="C40" s="24">
        <f t="shared" si="0"/>
        <v>1178.8910102339528</v>
      </c>
      <c r="D40" s="25">
        <v>20</v>
      </c>
      <c r="E40" s="26">
        <f t="shared" si="1"/>
        <v>241258.14983947939</v>
      </c>
      <c r="F40" s="26"/>
      <c r="G40" s="26"/>
      <c r="H40" s="27">
        <f>MIN(L22*0.75,(H39*L$14)/12+H39)</f>
        <v>488061.31363485235</v>
      </c>
      <c r="I40" s="22"/>
      <c r="J40" s="22"/>
      <c r="K40" s="109"/>
      <c r="L40" s="74"/>
      <c r="M40" s="4"/>
      <c r="N40" s="4"/>
    </row>
    <row r="41" spans="2:14" ht="15" hidden="1" customHeight="1" x14ac:dyDescent="0.5">
      <c r="B41" s="23"/>
      <c r="C41" s="24">
        <f t="shared" si="0"/>
        <v>1184.7785641700434</v>
      </c>
      <c r="D41" s="25">
        <v>20</v>
      </c>
      <c r="E41" s="26">
        <f t="shared" si="1"/>
        <v>242462.92840364942</v>
      </c>
      <c r="F41" s="26"/>
      <c r="G41" s="26"/>
      <c r="H41" s="27">
        <f>MIN(L22*0.75,(H40*L$14)/12+H40)</f>
        <v>488671.39027689589</v>
      </c>
      <c r="I41" s="22"/>
      <c r="J41" s="22"/>
      <c r="K41" s="108"/>
      <c r="L41" s="74"/>
      <c r="M41" s="4"/>
      <c r="N41" s="4"/>
    </row>
    <row r="42" spans="2:14" ht="15" hidden="1" customHeight="1" x14ac:dyDescent="0.5">
      <c r="B42" s="23"/>
      <c r="C42" s="24">
        <f t="shared" si="0"/>
        <v>1190.6950309022552</v>
      </c>
      <c r="D42" s="25">
        <v>20</v>
      </c>
      <c r="E42" s="26">
        <f t="shared" si="1"/>
        <v>243673.62343455167</v>
      </c>
      <c r="F42" s="26"/>
      <c r="G42" s="26"/>
      <c r="H42" s="27">
        <f>MIN(L22*0.75,(H41*L$14)/12+H41)</f>
        <v>489282.22951474204</v>
      </c>
      <c r="I42" s="22"/>
      <c r="J42" s="22"/>
      <c r="K42" s="109"/>
      <c r="L42" s="74"/>
      <c r="M42" s="4"/>
      <c r="N42" s="4"/>
    </row>
    <row r="43" spans="2:14" ht="15" hidden="1" customHeight="1" x14ac:dyDescent="0.5">
      <c r="B43" s="23"/>
      <c r="C43" s="24">
        <f t="shared" si="0"/>
        <v>1196.6405524165109</v>
      </c>
      <c r="D43" s="25">
        <v>20</v>
      </c>
      <c r="E43" s="26">
        <f t="shared" si="1"/>
        <v>244890.26398696817</v>
      </c>
      <c r="F43" s="26"/>
      <c r="G43" s="26"/>
      <c r="H43" s="27">
        <f>MIN(L22*0.75,(H42*L$14)/12+H42)</f>
        <v>489893.83230163547</v>
      </c>
      <c r="I43" s="22"/>
      <c r="J43" s="22"/>
      <c r="K43" s="108"/>
      <c r="L43" s="74"/>
      <c r="M43" s="4"/>
      <c r="N43" s="4"/>
    </row>
    <row r="44" spans="2:14" ht="15" hidden="1" customHeight="1" x14ac:dyDescent="0.5">
      <c r="B44" s="23"/>
      <c r="C44" s="24">
        <f t="shared" si="0"/>
        <v>1202.615271396003</v>
      </c>
      <c r="D44" s="25">
        <v>20</v>
      </c>
      <c r="E44" s="26">
        <f t="shared" si="1"/>
        <v>246112.87925836418</v>
      </c>
      <c r="F44" s="85">
        <f>C45+D45+E44</f>
        <v>247341.49858958879</v>
      </c>
      <c r="G44" s="26"/>
      <c r="H44" s="27">
        <f>MIN(L22*0.75,(H43*L$14)/12+H43)</f>
        <v>490506.1995920125</v>
      </c>
      <c r="I44" s="22"/>
      <c r="J44" s="22"/>
      <c r="K44" s="109"/>
      <c r="L44" s="74"/>
      <c r="M44" s="4"/>
      <c r="N44" s="4"/>
    </row>
    <row r="45" spans="2:14" ht="15" hidden="1" customHeight="1" thickBot="1" x14ac:dyDescent="0.55000000000000004">
      <c r="B45" s="23"/>
      <c r="C45" s="24">
        <f t="shared" si="0"/>
        <v>1208.6193312246169</v>
      </c>
      <c r="D45" s="25">
        <v>20</v>
      </c>
      <c r="E45" s="26">
        <f>C45+D45+E44-L46</f>
        <v>247341.49858958879</v>
      </c>
      <c r="F45" s="26"/>
      <c r="G45" s="26"/>
      <c r="H45" s="27">
        <f>MIN(L22*0.75,(H44*L$14)/12+H44+L46)</f>
        <v>491119.33234150254</v>
      </c>
      <c r="I45" s="22"/>
      <c r="J45" s="22"/>
      <c r="K45" s="75"/>
      <c r="L45" s="74"/>
      <c r="M45" s="4"/>
      <c r="N45" s="4"/>
    </row>
    <row r="46" spans="2:14" ht="15" customHeight="1" thickBot="1" x14ac:dyDescent="0.55000000000000004">
      <c r="B46" s="28">
        <v>1</v>
      </c>
      <c r="C46" s="29">
        <f>C34+C35+C36+C37+C38+C39+C40+C41+C42+C43+C44+C45</f>
        <v>14113.548589588772</v>
      </c>
      <c r="D46" s="30">
        <f>D34+D36+D35+D37+D38+D39+D40+D41+D42+D43+D44+D45</f>
        <v>240</v>
      </c>
      <c r="E46" s="31">
        <f>E45</f>
        <v>247341.49858958879</v>
      </c>
      <c r="F46" s="31">
        <f>(L12*L17)+L12</f>
        <v>1820000</v>
      </c>
      <c r="G46" s="31">
        <f>F46-E46</f>
        <v>1572658.5014104112</v>
      </c>
      <c r="H46" s="31">
        <f>H45</f>
        <v>491119.33234150254</v>
      </c>
      <c r="I46" s="94" t="s">
        <v>15</v>
      </c>
      <c r="J46" s="95"/>
      <c r="K46" s="13">
        <v>0</v>
      </c>
      <c r="L46" s="13"/>
      <c r="M46" s="4"/>
      <c r="N46" s="4"/>
    </row>
    <row r="47" spans="2:14" ht="15" hidden="1" customHeight="1" x14ac:dyDescent="0.5">
      <c r="B47" s="28"/>
      <c r="C47" s="29">
        <f>(E46)*(D$27)/12</f>
        <v>1214.6528759903724</v>
      </c>
      <c r="D47" s="25">
        <v>20</v>
      </c>
      <c r="E47" s="31">
        <f>C47+D47+E46+K59</f>
        <v>248576.15146557917</v>
      </c>
      <c r="F47" s="31"/>
      <c r="G47" s="31"/>
      <c r="H47" s="31">
        <f>MIN(L22*0.75,(H46-K59)*L14/12+(H46-K59))</f>
        <v>491733.23150692944</v>
      </c>
      <c r="I47" s="102"/>
      <c r="J47" s="103"/>
      <c r="K47" s="105"/>
      <c r="L47" s="14"/>
      <c r="M47" s="4"/>
      <c r="N47" s="4"/>
    </row>
    <row r="48" spans="2:14" ht="15" hidden="1" customHeight="1" x14ac:dyDescent="0.5">
      <c r="B48" s="28"/>
      <c r="C48" s="29">
        <f>(E47)*(D$27)/12</f>
        <v>1220.7160504888818</v>
      </c>
      <c r="D48" s="25">
        <v>20</v>
      </c>
      <c r="E48" s="31">
        <f>C48+D48+E47</f>
        <v>249816.86751606804</v>
      </c>
      <c r="F48" s="31"/>
      <c r="G48" s="31"/>
      <c r="H48" s="31">
        <f>MIN(L22*0.75,(H47*L$14)/12+H47)</f>
        <v>492347.89804631309</v>
      </c>
      <c r="I48" s="102"/>
      <c r="J48" s="103"/>
      <c r="K48" s="105"/>
      <c r="L48" s="14"/>
      <c r="M48" s="4"/>
      <c r="N48" s="4"/>
    </row>
    <row r="49" spans="2:14" ht="15" hidden="1" customHeight="1" x14ac:dyDescent="0.5">
      <c r="B49" s="28"/>
      <c r="C49" s="29">
        <f t="shared" ref="C49:C58" si="2">(E48)*(D$27)/12</f>
        <v>1226.8090002268243</v>
      </c>
      <c r="D49" s="25">
        <v>20</v>
      </c>
      <c r="E49" s="31">
        <f t="shared" ref="E49:E57" si="3">C49+D49+E48</f>
        <v>251063.67651629486</v>
      </c>
      <c r="F49" s="31"/>
      <c r="G49" s="31"/>
      <c r="H49" s="31">
        <f>MIN(L22*0.75,(H48*L$14)/12+H48)</f>
        <v>492963.33291887096</v>
      </c>
      <c r="I49" s="102"/>
      <c r="J49" s="103"/>
      <c r="K49" s="105"/>
      <c r="L49" s="14"/>
      <c r="M49" s="4"/>
      <c r="N49" s="4"/>
    </row>
    <row r="50" spans="2:14" ht="15" hidden="1" customHeight="1" x14ac:dyDescent="0.5">
      <c r="B50" s="28"/>
      <c r="C50" s="29">
        <f t="shared" si="2"/>
        <v>1232.931871425438</v>
      </c>
      <c r="D50" s="25">
        <v>20</v>
      </c>
      <c r="E50" s="31">
        <f t="shared" si="3"/>
        <v>252316.60838772031</v>
      </c>
      <c r="F50" s="31"/>
      <c r="G50" s="31"/>
      <c r="H50" s="31">
        <f>MIN(L22*0.75,(H49*L$14)/12+H49)</f>
        <v>493579.53708501958</v>
      </c>
      <c r="I50" s="102"/>
      <c r="J50" s="103"/>
      <c r="K50" s="105"/>
      <c r="L50" s="14"/>
      <c r="M50" s="4"/>
      <c r="N50" s="4"/>
    </row>
    <row r="51" spans="2:14" ht="15" hidden="1" customHeight="1" x14ac:dyDescent="0.5">
      <c r="B51" s="28"/>
      <c r="C51" s="29">
        <f t="shared" si="2"/>
        <v>1239.0848110240299</v>
      </c>
      <c r="D51" s="25">
        <v>20</v>
      </c>
      <c r="E51" s="31">
        <f t="shared" si="3"/>
        <v>253575.69319874432</v>
      </c>
      <c r="F51" s="31"/>
      <c r="G51" s="31"/>
      <c r="H51" s="31">
        <f>MIN(L22*0.75,(H50*L$14)/12+H50)</f>
        <v>494196.51150637586</v>
      </c>
      <c r="I51" s="102"/>
      <c r="J51" s="103"/>
      <c r="K51" s="105"/>
      <c r="L51" s="14"/>
      <c r="M51" s="4"/>
      <c r="N51" s="4"/>
    </row>
    <row r="52" spans="2:14" ht="15" hidden="1" customHeight="1" x14ac:dyDescent="0.5">
      <c r="B52" s="28"/>
      <c r="C52" s="29">
        <f t="shared" si="2"/>
        <v>1245.2679666835004</v>
      </c>
      <c r="D52" s="25">
        <v>20</v>
      </c>
      <c r="E52" s="31">
        <f t="shared" si="3"/>
        <v>254840.96116542781</v>
      </c>
      <c r="F52" s="31"/>
      <c r="G52" s="31"/>
      <c r="H52" s="31">
        <f>MIN(L22*0.75,(H51*L$14)/12+H51)</f>
        <v>494814.25714575883</v>
      </c>
      <c r="I52" s="102"/>
      <c r="J52" s="103"/>
      <c r="K52" s="105"/>
      <c r="L52" s="14"/>
      <c r="M52" s="4"/>
      <c r="N52" s="4"/>
    </row>
    <row r="53" spans="2:14" ht="15" hidden="1" customHeight="1" x14ac:dyDescent="0.5">
      <c r="B53" s="28"/>
      <c r="C53" s="29">
        <f t="shared" si="2"/>
        <v>1251.4814867898885</v>
      </c>
      <c r="D53" s="25">
        <v>20</v>
      </c>
      <c r="E53" s="31">
        <f t="shared" si="3"/>
        <v>256112.44265221769</v>
      </c>
      <c r="F53" s="31"/>
      <c r="G53" s="31"/>
      <c r="H53" s="31">
        <f>MIN(L22*0.75,(H52*L$14)/12+H52)</f>
        <v>495432.77496719104</v>
      </c>
      <c r="I53" s="102"/>
      <c r="J53" s="103"/>
      <c r="K53" s="105"/>
      <c r="L53" s="14"/>
      <c r="M53" s="4"/>
      <c r="N53" s="4"/>
    </row>
    <row r="54" spans="2:14" ht="15" hidden="1" customHeight="1" x14ac:dyDescent="0.5">
      <c r="B54" s="28"/>
      <c r="C54" s="29">
        <f t="shared" si="2"/>
        <v>1257.7255204579326</v>
      </c>
      <c r="D54" s="25">
        <v>20</v>
      </c>
      <c r="E54" s="31">
        <f t="shared" si="3"/>
        <v>257390.16817267562</v>
      </c>
      <c r="F54" s="31"/>
      <c r="G54" s="31"/>
      <c r="H54" s="31">
        <f>MIN(L22*0.75,(H53*L$14)/12+H53)</f>
        <v>496052.06593590003</v>
      </c>
      <c r="I54" s="102"/>
      <c r="J54" s="103"/>
      <c r="K54" s="105"/>
      <c r="L54" s="14"/>
      <c r="M54" s="4"/>
      <c r="N54" s="4"/>
    </row>
    <row r="55" spans="2:14" ht="15" hidden="1" customHeight="1" x14ac:dyDescent="0.5">
      <c r="B55" s="31"/>
      <c r="C55" s="29">
        <f t="shared" si="2"/>
        <v>1264.0002175346478</v>
      </c>
      <c r="D55" s="25">
        <v>20</v>
      </c>
      <c r="E55" s="31">
        <f t="shared" si="3"/>
        <v>258674.16839021028</v>
      </c>
      <c r="F55" s="31"/>
      <c r="G55" s="31"/>
      <c r="H55" s="31">
        <f>MIN(L22*0.75,(H54*L$14)/12+H54)</f>
        <v>496672.13101831992</v>
      </c>
      <c r="I55" s="102"/>
      <c r="J55" s="103"/>
      <c r="K55" s="15"/>
      <c r="L55" s="14"/>
      <c r="M55" s="4"/>
      <c r="N55" s="4"/>
    </row>
    <row r="56" spans="2:14" ht="15" hidden="1" customHeight="1" x14ac:dyDescent="0.5">
      <c r="B56" s="28"/>
      <c r="C56" s="29">
        <f t="shared" si="2"/>
        <v>1270.3057286029243</v>
      </c>
      <c r="D56" s="25">
        <v>20</v>
      </c>
      <c r="E56" s="31">
        <f t="shared" si="3"/>
        <v>259964.4741188132</v>
      </c>
      <c r="F56" s="31"/>
      <c r="G56" s="31"/>
      <c r="H56" s="31">
        <f>MIN(L22*0.75,(H55*L$14)/12+H55)</f>
        <v>497292.97118209285</v>
      </c>
      <c r="I56" s="102"/>
      <c r="J56" s="103"/>
      <c r="K56" s="15"/>
      <c r="L56" s="14"/>
      <c r="M56" s="4"/>
      <c r="N56" s="4"/>
    </row>
    <row r="57" spans="2:14" ht="15" hidden="1" customHeight="1" x14ac:dyDescent="0.5">
      <c r="B57" s="28"/>
      <c r="C57" s="29">
        <f t="shared" si="2"/>
        <v>1276.6422049851385</v>
      </c>
      <c r="D57" s="25">
        <v>20</v>
      </c>
      <c r="E57" s="31">
        <f t="shared" si="3"/>
        <v>261261.11632379834</v>
      </c>
      <c r="F57" s="84">
        <f>C58+D58+E57</f>
        <v>262564.1261225451</v>
      </c>
      <c r="G57" s="31"/>
      <c r="H57" s="31">
        <f>MIN(L22*0.75,(H56*L$14)/12+H56)</f>
        <v>497914.58739607048</v>
      </c>
      <c r="I57" s="102"/>
      <c r="J57" s="103"/>
      <c r="K57" s="15"/>
      <c r="L57" s="14"/>
      <c r="M57" s="4"/>
      <c r="N57" s="4"/>
    </row>
    <row r="58" spans="2:14" ht="15" hidden="1" customHeight="1" thickBot="1" x14ac:dyDescent="0.55000000000000004">
      <c r="B58" s="28"/>
      <c r="C58" s="29">
        <f t="shared" si="2"/>
        <v>1283.0097987467864</v>
      </c>
      <c r="D58" s="25">
        <v>20</v>
      </c>
      <c r="E58" s="31">
        <f>C58+D58+E57-L59</f>
        <v>262564.1261225451</v>
      </c>
      <c r="F58" s="31"/>
      <c r="G58" s="31"/>
      <c r="H58" s="31">
        <f>MIN(L22*0.75,(H57*L$14)/12+H57+L59)</f>
        <v>498536.98063031555</v>
      </c>
      <c r="I58" s="102"/>
      <c r="J58" s="103"/>
      <c r="K58" s="15"/>
      <c r="L58" s="14"/>
      <c r="M58" s="4"/>
      <c r="N58" s="4"/>
    </row>
    <row r="59" spans="2:14" ht="15" customHeight="1" thickBot="1" x14ac:dyDescent="0.55000000000000004">
      <c r="B59" s="28">
        <v>2</v>
      </c>
      <c r="C59" s="29">
        <f>C47+C48+C49+C50+C51+C52+C53+C54+C55+C56+C57+C58</f>
        <v>14982.627532956363</v>
      </c>
      <c r="D59" s="30">
        <f>D47+D48+D49+D50+D51+D52+D53+D54+D55+D56+D57+D58</f>
        <v>240</v>
      </c>
      <c r="E59" s="31">
        <f>E58</f>
        <v>262564.1261225451</v>
      </c>
      <c r="F59" s="31">
        <f>(F46*L17)+F46</f>
        <v>1892800</v>
      </c>
      <c r="G59" s="31">
        <f>F59-E59</f>
        <v>1630235.873877455</v>
      </c>
      <c r="H59" s="31">
        <f>H58</f>
        <v>498536.98063031555</v>
      </c>
      <c r="I59" s="94" t="s">
        <v>16</v>
      </c>
      <c r="J59" s="95"/>
      <c r="K59" s="13">
        <v>0</v>
      </c>
      <c r="L59" s="13"/>
      <c r="M59" s="4"/>
      <c r="N59" s="4"/>
    </row>
    <row r="60" spans="2:14" ht="15" hidden="1" customHeight="1" x14ac:dyDescent="0.5">
      <c r="B60" s="28"/>
      <c r="C60" s="29">
        <f>(E59)*(E$27)/12</f>
        <v>1289.408662700132</v>
      </c>
      <c r="D60" s="25">
        <v>20</v>
      </c>
      <c r="E60" s="31">
        <f>C60+D60+E59+K72</f>
        <v>263873.53478524525</v>
      </c>
      <c r="F60" s="31"/>
      <c r="G60" s="31"/>
      <c r="H60" s="31">
        <f>MIN(L22*0.75,(H59-K72)*L14/12+(H59-K72))</f>
        <v>499160.15185610345</v>
      </c>
      <c r="I60" s="102"/>
      <c r="J60" s="103"/>
      <c r="K60" s="15"/>
      <c r="L60" s="14"/>
      <c r="M60" s="4"/>
      <c r="N60" s="4"/>
    </row>
    <row r="61" spans="2:14" ht="15" hidden="1" customHeight="1" x14ac:dyDescent="0.5">
      <c r="B61" s="28"/>
      <c r="C61" s="29">
        <f>(E60)*(E$27)/12</f>
        <v>1295.8389504078752</v>
      </c>
      <c r="D61" s="25">
        <v>20</v>
      </c>
      <c r="E61" s="31">
        <f>C61+D61+E60</f>
        <v>265189.37373565312</v>
      </c>
      <c r="F61" s="31"/>
      <c r="G61" s="31"/>
      <c r="H61" s="31">
        <f>MIN(L22*0.75,(H60*L$14)/12+H60)</f>
        <v>499784.10204592359</v>
      </c>
      <c r="I61" s="102"/>
      <c r="J61" s="103"/>
      <c r="K61" s="15"/>
      <c r="L61" s="14"/>
      <c r="M61" s="4"/>
      <c r="N61" s="4"/>
    </row>
    <row r="62" spans="2:14" ht="15" hidden="1" customHeight="1" x14ac:dyDescent="0.5">
      <c r="B62" s="28"/>
      <c r="C62" s="29">
        <f t="shared" ref="C62:C71" si="4">(E61)*(E$27)/12</f>
        <v>1302.3008161868365</v>
      </c>
      <c r="D62" s="25">
        <v>20</v>
      </c>
      <c r="E62" s="31">
        <f t="shared" ref="E62:E70" si="5">C62+D62+E61</f>
        <v>266511.67455183994</v>
      </c>
      <c r="F62" s="31"/>
      <c r="G62" s="31"/>
      <c r="H62" s="31">
        <f>MIN(L22*0.75,(H61*L$14)/12+H61)</f>
        <v>500408.832173481</v>
      </c>
      <c r="I62" s="102"/>
      <c r="J62" s="103"/>
      <c r="K62" s="15"/>
      <c r="L62" s="14"/>
      <c r="M62" s="4"/>
      <c r="N62" s="4"/>
    </row>
    <row r="63" spans="2:14" ht="15" hidden="1" customHeight="1" x14ac:dyDescent="0.5">
      <c r="B63" s="28"/>
      <c r="C63" s="29">
        <f t="shared" si="4"/>
        <v>1308.7944151116608</v>
      </c>
      <c r="D63" s="25">
        <v>20</v>
      </c>
      <c r="E63" s="31">
        <f t="shared" si="5"/>
        <v>267840.46896695159</v>
      </c>
      <c r="F63" s="31"/>
      <c r="G63" s="31"/>
      <c r="H63" s="31">
        <f>MIN(L22*0.75,(H62*L$14)/12+H62)</f>
        <v>501034.34321369784</v>
      </c>
      <c r="I63" s="102"/>
      <c r="J63" s="103"/>
      <c r="K63" s="15"/>
      <c r="L63" s="14"/>
      <c r="M63" s="4"/>
      <c r="N63" s="4"/>
    </row>
    <row r="64" spans="2:14" ht="15" hidden="1" customHeight="1" x14ac:dyDescent="0.5">
      <c r="B64" s="28"/>
      <c r="C64" s="29">
        <f t="shared" si="4"/>
        <v>1315.3199030185381</v>
      </c>
      <c r="D64" s="25">
        <v>20</v>
      </c>
      <c r="E64" s="31">
        <f t="shared" si="5"/>
        <v>269175.78886997013</v>
      </c>
      <c r="F64" s="31"/>
      <c r="G64" s="31"/>
      <c r="H64" s="31">
        <f>MIN(L22*0.75,(H63*L$14)/12+H63)</f>
        <v>501660.63614271494</v>
      </c>
      <c r="I64" s="102"/>
      <c r="J64" s="103"/>
      <c r="K64" s="15"/>
      <c r="L64" s="14"/>
      <c r="M64" s="4"/>
      <c r="N64" s="4"/>
    </row>
    <row r="65" spans="2:14" ht="15" hidden="1" customHeight="1" x14ac:dyDescent="0.5">
      <c r="B65" s="28"/>
      <c r="C65" s="29">
        <f t="shared" si="4"/>
        <v>1321.877436508945</v>
      </c>
      <c r="D65" s="25">
        <v>20</v>
      </c>
      <c r="E65" s="31">
        <f t="shared" si="5"/>
        <v>270517.66630647908</v>
      </c>
      <c r="F65" s="31"/>
      <c r="G65" s="31"/>
      <c r="H65" s="31">
        <f>MIN(L22*0.75,(H64*L$14)/12+H64)</f>
        <v>502287.71193789336</v>
      </c>
      <c r="I65" s="102"/>
      <c r="J65" s="103"/>
      <c r="K65" s="15"/>
      <c r="L65" s="14"/>
      <c r="M65" s="4"/>
      <c r="N65" s="4"/>
    </row>
    <row r="66" spans="2:14" ht="15" hidden="1" customHeight="1" x14ac:dyDescent="0.5">
      <c r="B66" s="28"/>
      <c r="C66" s="29">
        <f t="shared" si="4"/>
        <v>1328.4671729534011</v>
      </c>
      <c r="D66" s="25">
        <v>20</v>
      </c>
      <c r="E66" s="31">
        <f t="shared" si="5"/>
        <v>271866.13347943249</v>
      </c>
      <c r="F66" s="31"/>
      <c r="G66" s="31"/>
      <c r="H66" s="31">
        <f>MIN(L22*0.75,(H65*L$14)/12+H65)</f>
        <v>502915.57157781575</v>
      </c>
      <c r="I66" s="102"/>
      <c r="J66" s="103"/>
      <c r="K66" s="15"/>
      <c r="L66" s="14"/>
      <c r="M66" s="4"/>
      <c r="N66" s="4"/>
    </row>
    <row r="67" spans="2:14" ht="15" hidden="1" customHeight="1" x14ac:dyDescent="0.5">
      <c r="B67" s="28"/>
      <c r="C67" s="29">
        <f t="shared" si="4"/>
        <v>1335.0892704952464</v>
      </c>
      <c r="D67" s="25">
        <v>20</v>
      </c>
      <c r="E67" s="31">
        <f t="shared" si="5"/>
        <v>273221.22274992772</v>
      </c>
      <c r="F67" s="31"/>
      <c r="G67" s="31"/>
      <c r="H67" s="31">
        <f>MIN(L22*0.75,(H66*L$14)/12+H66)</f>
        <v>503544.216042288</v>
      </c>
      <c r="I67" s="102"/>
      <c r="J67" s="103"/>
      <c r="K67" s="15"/>
      <c r="L67" s="14"/>
      <c r="M67" s="4"/>
      <c r="N67" s="4"/>
    </row>
    <row r="68" spans="2:14" ht="15" hidden="1" customHeight="1" x14ac:dyDescent="0.5">
      <c r="B68" s="31"/>
      <c r="C68" s="29">
        <f t="shared" si="4"/>
        <v>1341.7438880544369</v>
      </c>
      <c r="D68" s="25">
        <v>20</v>
      </c>
      <c r="E68" s="31">
        <f t="shared" si="5"/>
        <v>274582.96663798217</v>
      </c>
      <c r="F68" s="31"/>
      <c r="G68" s="31"/>
      <c r="H68" s="31">
        <f>MIN(L22*0.75,(H67*L$14)/12+H67)</f>
        <v>504173.64631234086</v>
      </c>
      <c r="I68" s="102"/>
      <c r="J68" s="103"/>
      <c r="K68" s="15"/>
      <c r="L68" s="14"/>
      <c r="M68" s="4"/>
      <c r="N68" s="4"/>
    </row>
    <row r="69" spans="2:14" ht="15" hidden="1" customHeight="1" x14ac:dyDescent="0.5">
      <c r="B69" s="31"/>
      <c r="C69" s="29">
        <f t="shared" si="4"/>
        <v>1348.4311853313575</v>
      </c>
      <c r="D69" s="25">
        <v>20</v>
      </c>
      <c r="E69" s="31">
        <f t="shared" si="5"/>
        <v>275951.39782331354</v>
      </c>
      <c r="F69" s="31"/>
      <c r="G69" s="31"/>
      <c r="H69" s="31">
        <f>MIN(L22*0.75,(H68*L$14)/12+H68)</f>
        <v>504803.86337023129</v>
      </c>
      <c r="I69" s="102"/>
      <c r="J69" s="103"/>
      <c r="K69" s="15"/>
      <c r="L69" s="14"/>
      <c r="M69" s="4"/>
      <c r="N69" s="4"/>
    </row>
    <row r="70" spans="2:14" ht="15" hidden="1" customHeight="1" x14ac:dyDescent="0.5">
      <c r="B70" s="28"/>
      <c r="C70" s="29">
        <f t="shared" si="4"/>
        <v>1355.1513228106558</v>
      </c>
      <c r="D70" s="25">
        <v>20</v>
      </c>
      <c r="E70" s="31">
        <f t="shared" si="5"/>
        <v>277326.54914612422</v>
      </c>
      <c r="F70" s="84">
        <f>C71+D71+E70</f>
        <v>278708.4536078893</v>
      </c>
      <c r="G70" s="31"/>
      <c r="H70" s="31">
        <f>MIN(L22*0.75,(H69*L$14)/12+H69)</f>
        <v>505434.86819944408</v>
      </c>
      <c r="I70" s="102"/>
      <c r="J70" s="103"/>
      <c r="K70" s="15"/>
      <c r="L70" s="14"/>
      <c r="M70" s="4"/>
      <c r="N70" s="4"/>
    </row>
    <row r="71" spans="2:14" ht="15" hidden="1" customHeight="1" thickBot="1" x14ac:dyDescent="0.55000000000000004">
      <c r="B71" s="28"/>
      <c r="C71" s="29">
        <f t="shared" si="4"/>
        <v>1361.9044617650918</v>
      </c>
      <c r="D71" s="25">
        <v>20</v>
      </c>
      <c r="E71" s="31">
        <f>C71+D71+E70-L72</f>
        <v>278708.4536078893</v>
      </c>
      <c r="F71" s="31"/>
      <c r="G71" s="31"/>
      <c r="H71" s="31">
        <f>MIN(L22*0.75,(H70*L$14)/12+H70+L72)</f>
        <v>506066.66178469337</v>
      </c>
      <c r="I71" s="102"/>
      <c r="J71" s="103"/>
      <c r="K71" s="15"/>
      <c r="L71" s="14"/>
      <c r="M71" s="4"/>
      <c r="N71" s="4"/>
    </row>
    <row r="72" spans="2:14" ht="15" customHeight="1" thickBot="1" x14ac:dyDescent="0.55000000000000004">
      <c r="B72" s="28">
        <v>3</v>
      </c>
      <c r="C72" s="29">
        <f>C60+C61+C62+C63+C64+C65+C66+C67+C68+C69+C70+C71</f>
        <v>15904.327485344176</v>
      </c>
      <c r="D72" s="30">
        <f>D71+D70+D69+D68+D67+D66+D65+D64+D63+D62+D61+D60</f>
        <v>240</v>
      </c>
      <c r="E72" s="31">
        <f>E71</f>
        <v>278708.4536078893</v>
      </c>
      <c r="F72" s="31">
        <f>(F59*L17)+F59</f>
        <v>1968512</v>
      </c>
      <c r="G72" s="31">
        <f>F72-E72</f>
        <v>1689803.5463921106</v>
      </c>
      <c r="H72" s="31">
        <f>H71</f>
        <v>506066.66178469337</v>
      </c>
      <c r="I72" s="94" t="s">
        <v>17</v>
      </c>
      <c r="J72" s="95"/>
      <c r="K72" s="13">
        <v>0</v>
      </c>
      <c r="L72" s="13"/>
      <c r="M72" s="4"/>
      <c r="N72" s="4"/>
    </row>
    <row r="73" spans="2:14" ht="15" hidden="1" customHeight="1" x14ac:dyDescent="0.5">
      <c r="B73" s="28"/>
      <c r="C73" s="29">
        <f>(E72)*(E$27)/12</f>
        <v>1368.6907642594097</v>
      </c>
      <c r="D73" s="25">
        <v>20</v>
      </c>
      <c r="E73" s="31">
        <f>C73+D73+E72+K85</f>
        <v>280097.14437214873</v>
      </c>
      <c r="F73" s="31"/>
      <c r="G73" s="31"/>
      <c r="H73" s="31">
        <f>MIN(L22*0.75,(H72-K85)*L14/12+(H72-K85))</f>
        <v>506699.24511192425</v>
      </c>
      <c r="I73" s="102"/>
      <c r="J73" s="103"/>
      <c r="K73" s="15"/>
      <c r="L73" s="14"/>
      <c r="M73" s="4"/>
      <c r="N73" s="4"/>
    </row>
    <row r="74" spans="2:14" ht="15" hidden="1" customHeight="1" x14ac:dyDescent="0.5">
      <c r="B74" s="28"/>
      <c r="C74" s="29">
        <f>(E73)*(E$27)/12</f>
        <v>1375.5103931542271</v>
      </c>
      <c r="D74" s="25">
        <v>20</v>
      </c>
      <c r="E74" s="31">
        <f>C74+D74+E73</f>
        <v>281492.65476530296</v>
      </c>
      <c r="F74" s="31"/>
      <c r="G74" s="31"/>
      <c r="H74" s="31">
        <f>MIN(L22*0.75,(H73*L$14)/12+H73)</f>
        <v>507332.61916831415</v>
      </c>
      <c r="I74" s="102"/>
      <c r="J74" s="103"/>
      <c r="K74" s="15"/>
      <c r="L74" s="14"/>
      <c r="M74" s="4"/>
      <c r="N74" s="4"/>
    </row>
    <row r="75" spans="2:14" ht="15" hidden="1" customHeight="1" x14ac:dyDescent="0.5">
      <c r="B75" s="28"/>
      <c r="C75" s="29">
        <f t="shared" ref="C75:C84" si="6">(E74)*(E$27)/12</f>
        <v>1382.3635121099421</v>
      </c>
      <c r="D75" s="25">
        <v>20</v>
      </c>
      <c r="E75" s="31">
        <f t="shared" ref="E75:E83" si="7">C75+D75+E74</f>
        <v>282895.01827741292</v>
      </c>
      <c r="F75" s="31"/>
      <c r="G75" s="31"/>
      <c r="H75" s="31">
        <f>MIN(L22*0.75,(H74*L$14)/12+H74)</f>
        <v>507966.78494227456</v>
      </c>
      <c r="I75" s="102"/>
      <c r="J75" s="103"/>
      <c r="K75" s="15"/>
      <c r="L75" s="14"/>
      <c r="M75" s="4"/>
      <c r="N75" s="4"/>
    </row>
    <row r="76" spans="2:14" ht="15" hidden="1" customHeight="1" x14ac:dyDescent="0.5">
      <c r="B76" s="28"/>
      <c r="C76" s="29">
        <f t="shared" si="6"/>
        <v>1389.2502855906621</v>
      </c>
      <c r="D76" s="25">
        <v>20</v>
      </c>
      <c r="E76" s="31">
        <f t="shared" si="7"/>
        <v>284304.26856300357</v>
      </c>
      <c r="F76" s="31"/>
      <c r="G76" s="31"/>
      <c r="H76" s="31">
        <f>MIN(L22*0.75,(H75*L$14)/12+H75)</f>
        <v>508601.74342345243</v>
      </c>
      <c r="I76" s="102"/>
      <c r="J76" s="103"/>
      <c r="K76" s="15"/>
      <c r="L76" s="14"/>
      <c r="M76" s="4"/>
      <c r="N76" s="4"/>
    </row>
    <row r="77" spans="2:14" ht="15" hidden="1" customHeight="1" x14ac:dyDescent="0.5">
      <c r="B77" s="28"/>
      <c r="C77" s="29">
        <f t="shared" si="6"/>
        <v>1396.1708788681501</v>
      </c>
      <c r="D77" s="25">
        <v>20</v>
      </c>
      <c r="E77" s="31">
        <f t="shared" si="7"/>
        <v>285720.43944187171</v>
      </c>
      <c r="F77" s="31"/>
      <c r="G77" s="31"/>
      <c r="H77" s="31">
        <f>MIN(L22*0.75,(H76*L$14)/12+H76)</f>
        <v>509237.49560273177</v>
      </c>
      <c r="I77" s="102"/>
      <c r="J77" s="103"/>
      <c r="K77" s="15"/>
      <c r="L77" s="14"/>
      <c r="M77" s="4"/>
      <c r="N77" s="4"/>
    </row>
    <row r="78" spans="2:14" ht="15" hidden="1" customHeight="1" x14ac:dyDescent="0.5">
      <c r="B78" s="28"/>
      <c r="C78" s="29">
        <f t="shared" si="6"/>
        <v>1403.1254580257919</v>
      </c>
      <c r="D78" s="25">
        <v>20</v>
      </c>
      <c r="E78" s="31">
        <f t="shared" si="7"/>
        <v>287143.56489989749</v>
      </c>
      <c r="F78" s="31"/>
      <c r="G78" s="31"/>
      <c r="H78" s="31">
        <f>MIN(L22*0.75,(H77*L$14)/12+H77)</f>
        <v>509874.04247223516</v>
      </c>
      <c r="I78" s="102"/>
      <c r="J78" s="103"/>
      <c r="K78" s="15"/>
      <c r="L78" s="14"/>
      <c r="M78" s="4"/>
      <c r="N78" s="4"/>
    </row>
    <row r="79" spans="2:14" ht="15" hidden="1" customHeight="1" x14ac:dyDescent="0.5">
      <c r="B79" s="28"/>
      <c r="C79" s="29">
        <f t="shared" si="6"/>
        <v>1410.11418996258</v>
      </c>
      <c r="D79" s="25">
        <v>20</v>
      </c>
      <c r="E79" s="31">
        <f t="shared" si="7"/>
        <v>288573.67908986006</v>
      </c>
      <c r="F79" s="31"/>
      <c r="G79" s="31"/>
      <c r="H79" s="31">
        <f>MIN(L22*0.75,(H78*L$14)/12+H78)</f>
        <v>510511.38502532546</v>
      </c>
      <c r="I79" s="102"/>
      <c r="J79" s="103"/>
      <c r="K79" s="15"/>
      <c r="L79" s="14"/>
      <c r="M79" s="4"/>
      <c r="N79" s="4"/>
    </row>
    <row r="80" spans="2:14" ht="15" hidden="1" customHeight="1" x14ac:dyDescent="0.5">
      <c r="B80" s="28"/>
      <c r="C80" s="29">
        <f t="shared" si="6"/>
        <v>1417.1372423971213</v>
      </c>
      <c r="D80" s="25">
        <v>20</v>
      </c>
      <c r="E80" s="31">
        <f t="shared" si="7"/>
        <v>290010.81633225718</v>
      </c>
      <c r="F80" s="31"/>
      <c r="G80" s="31"/>
      <c r="H80" s="31">
        <f>MIN(L22*0.75,(H79*L$14)/12+H79)</f>
        <v>511149.52425660711</v>
      </c>
      <c r="I80" s="102"/>
      <c r="J80" s="103"/>
      <c r="K80" s="15"/>
      <c r="L80" s="14"/>
      <c r="M80" s="4"/>
      <c r="N80" s="4"/>
    </row>
    <row r="81" spans="2:14" ht="15" hidden="1" customHeight="1" x14ac:dyDescent="0.5">
      <c r="B81" s="31"/>
      <c r="C81" s="29">
        <f t="shared" si="6"/>
        <v>1424.1947838716596</v>
      </c>
      <c r="D81" s="25">
        <v>20</v>
      </c>
      <c r="E81" s="31">
        <f t="shared" si="7"/>
        <v>291455.01111612882</v>
      </c>
      <c r="F81" s="31"/>
      <c r="G81" s="31"/>
      <c r="H81" s="31">
        <f>MIN(L22*0.75,(H80*L$14)/12+H80)</f>
        <v>511788.46116192784</v>
      </c>
      <c r="I81" s="102"/>
      <c r="J81" s="103"/>
      <c r="K81" s="15"/>
      <c r="L81" s="14"/>
      <c r="M81" s="4"/>
      <c r="N81" s="4"/>
    </row>
    <row r="82" spans="2:14" ht="15" hidden="1" customHeight="1" x14ac:dyDescent="0.5">
      <c r="B82" s="28"/>
      <c r="C82" s="29">
        <f t="shared" si="6"/>
        <v>1431.2869837561227</v>
      </c>
      <c r="D82" s="25">
        <v>20</v>
      </c>
      <c r="E82" s="31">
        <f t="shared" si="7"/>
        <v>292906.29809988494</v>
      </c>
      <c r="F82" s="31"/>
      <c r="G82" s="31"/>
      <c r="H82" s="31">
        <f>MIN(L22*0.75,(H81*L$14)/12+H81)</f>
        <v>512428.19673838024</v>
      </c>
      <c r="I82" s="102"/>
      <c r="J82" s="103"/>
      <c r="K82" s="15"/>
      <c r="L82" s="14"/>
      <c r="M82" s="4"/>
      <c r="N82" s="4"/>
    </row>
    <row r="83" spans="2:14" ht="15" hidden="1" customHeight="1" x14ac:dyDescent="0.5">
      <c r="B83" s="28"/>
      <c r="C83" s="29">
        <f t="shared" si="6"/>
        <v>1438.4140122521851</v>
      </c>
      <c r="D83" s="25">
        <v>20</v>
      </c>
      <c r="E83" s="31">
        <f t="shared" si="7"/>
        <v>294364.71211213712</v>
      </c>
      <c r="F83" s="84">
        <f>C84+D84+E83</f>
        <v>295830.28815253446</v>
      </c>
      <c r="G83" s="31"/>
      <c r="H83" s="31">
        <f>MIN(L22*0.75,(H82*L$14)/12+H82)</f>
        <v>513068.73198430322</v>
      </c>
      <c r="I83" s="102"/>
      <c r="J83" s="103"/>
      <c r="K83" s="15"/>
      <c r="L83" s="14"/>
      <c r="M83" s="4"/>
      <c r="N83" s="4"/>
    </row>
    <row r="84" spans="2:14" ht="15" hidden="1" customHeight="1" thickBot="1" x14ac:dyDescent="0.55000000000000004">
      <c r="B84" s="28"/>
      <c r="C84" s="29">
        <f t="shared" si="6"/>
        <v>1445.5760403973534</v>
      </c>
      <c r="D84" s="25">
        <v>20</v>
      </c>
      <c r="E84" s="31">
        <f>C84+D84+E83-L85</f>
        <v>295830.28815253446</v>
      </c>
      <c r="F84" s="31"/>
      <c r="G84" s="31"/>
      <c r="H84" s="31">
        <f>MIN(L22*0.75,(H83*L$14)/12+H83+L85)</f>
        <v>513710.0678992836</v>
      </c>
      <c r="I84" s="102"/>
      <c r="J84" s="103"/>
      <c r="K84" s="15"/>
      <c r="L84" s="14"/>
      <c r="M84" s="4"/>
      <c r="N84" s="4"/>
    </row>
    <row r="85" spans="2:14" ht="15" customHeight="1" thickBot="1" x14ac:dyDescent="0.55000000000000004">
      <c r="B85" s="28">
        <v>4</v>
      </c>
      <c r="C85" s="29">
        <f>C73+C74+C75+C76+C77+C78+C79+C80+C81+C82+C83+C84</f>
        <v>16881.834544645208</v>
      </c>
      <c r="D85" s="30">
        <f>D73+D74+D75+D76+D77+D78+D79+D80+D81+D82+D83+D84</f>
        <v>240</v>
      </c>
      <c r="E85" s="31">
        <f>E84</f>
        <v>295830.28815253446</v>
      </c>
      <c r="F85" s="31">
        <f>(F72*L17)+F72</f>
        <v>2047252.48</v>
      </c>
      <c r="G85" s="31">
        <f>F85-E85</f>
        <v>1751422.1918474655</v>
      </c>
      <c r="H85" s="31">
        <f>H84</f>
        <v>513710.0678992836</v>
      </c>
      <c r="I85" s="94" t="s">
        <v>18</v>
      </c>
      <c r="J85" s="95"/>
      <c r="K85" s="13">
        <v>0</v>
      </c>
      <c r="L85" s="13"/>
      <c r="M85" s="4"/>
      <c r="N85" s="4"/>
    </row>
    <row r="86" spans="2:14" ht="15" hidden="1" customHeight="1" x14ac:dyDescent="0.5">
      <c r="B86" s="28"/>
      <c r="C86" s="29">
        <f>(E85)*(F$27)/12</f>
        <v>1452.7732400690713</v>
      </c>
      <c r="D86" s="25">
        <v>20</v>
      </c>
      <c r="E86" s="31">
        <f>C86+D86+E85+K98</f>
        <v>297303.0613926035</v>
      </c>
      <c r="F86" s="31"/>
      <c r="G86" s="31"/>
      <c r="H86" s="31">
        <f>MIN(L22*0.75,(H85-K98)*L14/12+(H85-K98))</f>
        <v>514352.20548415772</v>
      </c>
      <c r="I86" s="102"/>
      <c r="J86" s="103"/>
      <c r="K86" s="15"/>
      <c r="L86" s="14"/>
      <c r="M86" s="4"/>
      <c r="N86" s="4"/>
    </row>
    <row r="87" spans="2:14" ht="15" hidden="1" customHeight="1" x14ac:dyDescent="0.5">
      <c r="B87" s="28"/>
      <c r="C87" s="29">
        <f>(E86)*(F$27)/12</f>
        <v>1460.0057839888439</v>
      </c>
      <c r="D87" s="25">
        <v>20</v>
      </c>
      <c r="E87" s="31">
        <f>C87+D87+E86</f>
        <v>298783.06717659236</v>
      </c>
      <c r="F87" s="31"/>
      <c r="G87" s="31"/>
      <c r="H87" s="31">
        <f>MIN(L22*0.75,(H86*L$14)/12+H86)</f>
        <v>514995.14574101294</v>
      </c>
      <c r="I87" s="102"/>
      <c r="J87" s="103"/>
      <c r="K87" s="15"/>
      <c r="L87" s="14"/>
      <c r="M87" s="4"/>
      <c r="N87" s="4"/>
    </row>
    <row r="88" spans="2:14" ht="15" hidden="1" customHeight="1" x14ac:dyDescent="0.5">
      <c r="B88" s="28"/>
      <c r="C88" s="29">
        <f t="shared" ref="C88:C97" si="8">(E87)*(F$27)/12</f>
        <v>1467.2738457263824</v>
      </c>
      <c r="D88" s="25">
        <v>20</v>
      </c>
      <c r="E88" s="31">
        <f t="shared" ref="E88:E96" si="9">C88+D88+E87</f>
        <v>300270.34102231875</v>
      </c>
      <c r="F88" s="31"/>
      <c r="G88" s="31"/>
      <c r="H88" s="31">
        <f>MIN(L22*0.75,(H87*L$14)/12+H87)</f>
        <v>515638.8896731892</v>
      </c>
      <c r="I88" s="102"/>
      <c r="J88" s="103"/>
      <c r="K88" s="15"/>
      <c r="L88" s="14"/>
      <c r="M88" s="4"/>
      <c r="N88" s="4"/>
    </row>
    <row r="89" spans="2:14" ht="15" hidden="1" customHeight="1" x14ac:dyDescent="0.5">
      <c r="B89" s="28"/>
      <c r="C89" s="29">
        <f t="shared" si="8"/>
        <v>1474.5775997037706</v>
      </c>
      <c r="D89" s="25">
        <v>20</v>
      </c>
      <c r="E89" s="31">
        <f t="shared" si="9"/>
        <v>301764.91862202249</v>
      </c>
      <c r="F89" s="31"/>
      <c r="G89" s="31"/>
      <c r="H89" s="31">
        <f>MIN(L22*0.75,(H88*L$14)/12+H88)</f>
        <v>516283.43828528066</v>
      </c>
      <c r="I89" s="102"/>
      <c r="J89" s="103"/>
      <c r="K89" s="15"/>
      <c r="L89" s="14"/>
      <c r="M89" s="4"/>
      <c r="N89" s="4"/>
    </row>
    <row r="90" spans="2:14" ht="15" hidden="1" customHeight="1" x14ac:dyDescent="0.5">
      <c r="B90" s="28"/>
      <c r="C90" s="29">
        <f t="shared" si="8"/>
        <v>1481.917221199649</v>
      </c>
      <c r="D90" s="25">
        <v>20</v>
      </c>
      <c r="E90" s="31">
        <f t="shared" si="9"/>
        <v>303266.83584322216</v>
      </c>
      <c r="F90" s="31"/>
      <c r="G90" s="31"/>
      <c r="H90" s="31">
        <f>MIN(L22*0.75,(H89*L$14)/12+H89)</f>
        <v>516928.79258313728</v>
      </c>
      <c r="I90" s="102"/>
      <c r="J90" s="103"/>
      <c r="K90" s="15"/>
      <c r="L90" s="14"/>
      <c r="M90" s="4"/>
      <c r="N90" s="4"/>
    </row>
    <row r="91" spans="2:14" ht="15" hidden="1" customHeight="1" x14ac:dyDescent="0.5">
      <c r="B91" s="28"/>
      <c r="C91" s="29">
        <f t="shared" si="8"/>
        <v>1489.2928863534235</v>
      </c>
      <c r="D91" s="25">
        <v>20</v>
      </c>
      <c r="E91" s="31">
        <f t="shared" si="9"/>
        <v>304776.1287295756</v>
      </c>
      <c r="F91" s="31"/>
      <c r="G91" s="31"/>
      <c r="H91" s="31">
        <f>MIN(L22*0.75,(H90*L$14)/12+H90)</f>
        <v>517574.95357386622</v>
      </c>
      <c r="I91" s="102"/>
      <c r="J91" s="103"/>
      <c r="K91" s="15"/>
      <c r="L91" s="14"/>
      <c r="M91" s="4"/>
      <c r="N91" s="4"/>
    </row>
    <row r="92" spans="2:14" ht="15" hidden="1" customHeight="1" x14ac:dyDescent="0.5">
      <c r="B92" s="28"/>
      <c r="C92" s="29">
        <f t="shared" si="8"/>
        <v>1496.704772169491</v>
      </c>
      <c r="D92" s="25">
        <v>20</v>
      </c>
      <c r="E92" s="31">
        <f t="shared" si="9"/>
        <v>306292.83350174507</v>
      </c>
      <c r="F92" s="31"/>
      <c r="G92" s="31"/>
      <c r="H92" s="31">
        <f>MIN(L22*0.75,(H91*L$14)/12+H91)</f>
        <v>518221.92226583353</v>
      </c>
      <c r="I92" s="102"/>
      <c r="J92" s="103"/>
      <c r="K92" s="15"/>
      <c r="L92" s="14"/>
      <c r="M92" s="4"/>
      <c r="N92" s="4"/>
    </row>
    <row r="93" spans="2:14" ht="15" hidden="1" customHeight="1" x14ac:dyDescent="0.5">
      <c r="B93" s="28"/>
      <c r="C93" s="29">
        <f t="shared" si="8"/>
        <v>1504.1530565214864</v>
      </c>
      <c r="D93" s="25">
        <v>20</v>
      </c>
      <c r="E93" s="31">
        <f t="shared" si="9"/>
        <v>307816.98655826657</v>
      </c>
      <c r="F93" s="31"/>
      <c r="G93" s="31"/>
      <c r="H93" s="31">
        <f>MIN(L22*0.75,(H92*L$14)/12+H92)</f>
        <v>518869.69966866582</v>
      </c>
      <c r="I93" s="102"/>
      <c r="J93" s="103"/>
      <c r="K93" s="15"/>
      <c r="L93" s="14"/>
      <c r="M93" s="4"/>
      <c r="N93" s="4"/>
    </row>
    <row r="94" spans="2:14" ht="15" hidden="1" customHeight="1" x14ac:dyDescent="0.5">
      <c r="B94" s="31"/>
      <c r="C94" s="29">
        <f t="shared" si="8"/>
        <v>1511.6379181565542</v>
      </c>
      <c r="D94" s="25">
        <v>20</v>
      </c>
      <c r="E94" s="31">
        <f t="shared" si="9"/>
        <v>309348.62447642314</v>
      </c>
      <c r="F94" s="31"/>
      <c r="G94" s="31"/>
      <c r="H94" s="31">
        <f>MIN(L22*0.75,(H93*L$14)/12+H93)</f>
        <v>519518.28679325164</v>
      </c>
      <c r="I94" s="102"/>
      <c r="J94" s="103"/>
      <c r="K94" s="15"/>
      <c r="L94" s="14"/>
      <c r="M94" s="4"/>
      <c r="N94" s="4"/>
    </row>
    <row r="95" spans="2:14" ht="15" hidden="1" customHeight="1" x14ac:dyDescent="0.5">
      <c r="B95" s="28"/>
      <c r="C95" s="29">
        <f t="shared" si="8"/>
        <v>1519.1595366996346</v>
      </c>
      <c r="D95" s="25">
        <v>20</v>
      </c>
      <c r="E95" s="31">
        <f t="shared" si="9"/>
        <v>310887.78401312279</v>
      </c>
      <c r="F95" s="31"/>
      <c r="G95" s="31"/>
      <c r="H95" s="31">
        <f>MIN(L22*0.75,(H94*L$14)/12+H94)</f>
        <v>520167.68465174321</v>
      </c>
      <c r="I95" s="102"/>
      <c r="J95" s="103"/>
      <c r="K95" s="15"/>
      <c r="L95" s="14"/>
      <c r="M95" s="4"/>
      <c r="N95" s="4"/>
    </row>
    <row r="96" spans="2:14" ht="15" hidden="1" customHeight="1" x14ac:dyDescent="0.5">
      <c r="B96" s="28"/>
      <c r="C96" s="29">
        <f t="shared" si="8"/>
        <v>1526.7180926577773</v>
      </c>
      <c r="D96" s="25">
        <v>20</v>
      </c>
      <c r="E96" s="31">
        <f t="shared" si="9"/>
        <v>312434.50210578059</v>
      </c>
      <c r="F96" s="84">
        <f>C97+D97+E96</f>
        <v>313988.81587320508</v>
      </c>
      <c r="G96" s="31"/>
      <c r="H96" s="31">
        <f>MIN(L22*0.75,(H95*L$14)/12+H95)</f>
        <v>520817.89425755787</v>
      </c>
      <c r="I96" s="102"/>
      <c r="J96" s="103"/>
      <c r="K96" s="15"/>
      <c r="L96" s="14"/>
      <c r="M96" s="4"/>
      <c r="N96" s="4"/>
    </row>
    <row r="97" spans="2:14" ht="15" hidden="1" customHeight="1" thickBot="1" x14ac:dyDescent="0.55000000000000004">
      <c r="B97" s="28"/>
      <c r="C97" s="29">
        <f t="shared" si="8"/>
        <v>1534.3137674244708</v>
      </c>
      <c r="D97" s="25">
        <v>20</v>
      </c>
      <c r="E97" s="31">
        <f>C97+D97+E96-L98</f>
        <v>313988.81587320508</v>
      </c>
      <c r="F97" s="31"/>
      <c r="G97" s="31"/>
      <c r="H97" s="31">
        <f>MIN(L22*0.75,(H96*L$14)/12+H96+L98)</f>
        <v>521468.91662537982</v>
      </c>
      <c r="I97" s="102"/>
      <c r="J97" s="103"/>
      <c r="K97" s="15"/>
      <c r="L97" s="14"/>
      <c r="M97" s="4"/>
      <c r="N97" s="4"/>
    </row>
    <row r="98" spans="2:14" ht="15" customHeight="1" thickBot="1" x14ac:dyDescent="0.55000000000000004">
      <c r="B98" s="28">
        <v>5</v>
      </c>
      <c r="C98" s="29">
        <f>C86+C87+C88+C89+C90+C91+C92+C93+C94+C95+C96+C97</f>
        <v>17918.527720670558</v>
      </c>
      <c r="D98" s="30">
        <f>D86+D87+D88+D89+D90+D91+D92+D93+D94+D95+D96+D97</f>
        <v>240</v>
      </c>
      <c r="E98" s="31">
        <f>E97</f>
        <v>313988.81587320508</v>
      </c>
      <c r="F98" s="31">
        <f>(F85*L17)+F85</f>
        <v>2129142.5792</v>
      </c>
      <c r="G98" s="31">
        <f>F98-E98</f>
        <v>1815153.7633267948</v>
      </c>
      <c r="H98" s="31">
        <f>H97</f>
        <v>521468.91662537982</v>
      </c>
      <c r="I98" s="94" t="s">
        <v>19</v>
      </c>
      <c r="J98" s="95"/>
      <c r="K98" s="13">
        <v>0</v>
      </c>
      <c r="L98" s="13"/>
      <c r="M98" s="4"/>
      <c r="N98" s="4"/>
    </row>
    <row r="99" spans="2:14" ht="15" hidden="1" customHeight="1" thickBot="1" x14ac:dyDescent="0.55000000000000004">
      <c r="B99" s="28"/>
      <c r="C99" s="29">
        <f>(E98)*(F$27)/12</f>
        <v>1541.9467432839981</v>
      </c>
      <c r="D99" s="25">
        <v>20</v>
      </c>
      <c r="E99" s="31">
        <f>C99+D99+E98+K111</f>
        <v>315550.76261648908</v>
      </c>
      <c r="F99" s="31"/>
      <c r="G99" s="31"/>
      <c r="H99" s="31">
        <f>MIN(L22*0.75,(H98-K111)*L14/12+(H98-K111))</f>
        <v>522120.75277116155</v>
      </c>
      <c r="I99" s="102"/>
      <c r="J99" s="103"/>
      <c r="K99" s="12"/>
      <c r="L99" s="14"/>
      <c r="M99" s="4"/>
      <c r="N99" s="4"/>
    </row>
    <row r="100" spans="2:14" ht="15" hidden="1" customHeight="1" thickBot="1" x14ac:dyDescent="0.55000000000000004">
      <c r="B100" s="28"/>
      <c r="C100" s="29">
        <f>(E99)*(F$27)/12</f>
        <v>1549.6172034158087</v>
      </c>
      <c r="D100" s="25">
        <v>20</v>
      </c>
      <c r="E100" s="31">
        <f>C100+D100+E99</f>
        <v>317120.37981990492</v>
      </c>
      <c r="F100" s="31"/>
      <c r="G100" s="31"/>
      <c r="H100" s="31">
        <f>MIN(L22*0.75,(H99*L$14)/12+H99)</f>
        <v>522773.4037121255</v>
      </c>
      <c r="I100" s="102"/>
      <c r="J100" s="103"/>
      <c r="K100" s="12"/>
      <c r="L100" s="14"/>
      <c r="M100" s="4"/>
      <c r="N100" s="4"/>
    </row>
    <row r="101" spans="2:14" ht="15" hidden="1" customHeight="1" thickBot="1" x14ac:dyDescent="0.55000000000000004">
      <c r="B101" s="28"/>
      <c r="C101" s="29">
        <f t="shared" ref="C101:C110" si="10">(E100)*(F$27)/12</f>
        <v>1557.3253318989164</v>
      </c>
      <c r="D101" s="25">
        <v>20</v>
      </c>
      <c r="E101" s="31">
        <f t="shared" ref="E101:E109" si="11">C101+D101+E100</f>
        <v>318697.70515180385</v>
      </c>
      <c r="F101" s="31"/>
      <c r="G101" s="31"/>
      <c r="H101" s="31">
        <f>MIN(L22*0.75,(H100*L$14)/12+H100)</f>
        <v>523426.87046676566</v>
      </c>
      <c r="I101" s="102"/>
      <c r="J101" s="103"/>
      <c r="K101" s="12"/>
      <c r="L101" s="14"/>
      <c r="M101" s="4"/>
      <c r="N101" s="4"/>
    </row>
    <row r="102" spans="2:14" ht="15" hidden="1" customHeight="1" thickBot="1" x14ac:dyDescent="0.55000000000000004">
      <c r="B102" s="28"/>
      <c r="C102" s="29">
        <f t="shared" si="10"/>
        <v>1565.0713137163168</v>
      </c>
      <c r="D102" s="25">
        <v>20</v>
      </c>
      <c r="E102" s="31">
        <f t="shared" si="11"/>
        <v>320282.77646552015</v>
      </c>
      <c r="F102" s="31"/>
      <c r="G102" s="31"/>
      <c r="H102" s="31">
        <f>MIN(L22*0.75,(H101*L$14)/12+H101)</f>
        <v>524081.15405484912</v>
      </c>
      <c r="I102" s="102"/>
      <c r="J102" s="103"/>
      <c r="K102" s="12"/>
      <c r="L102" s="14"/>
      <c r="M102" s="4"/>
      <c r="N102" s="4"/>
    </row>
    <row r="103" spans="2:14" ht="15" hidden="1" customHeight="1" thickBot="1" x14ac:dyDescent="0.55000000000000004">
      <c r="B103" s="28"/>
      <c r="C103" s="29">
        <f t="shared" si="10"/>
        <v>1572.8553347594252</v>
      </c>
      <c r="D103" s="25">
        <v>20</v>
      </c>
      <c r="E103" s="31">
        <f t="shared" si="11"/>
        <v>321875.63180027955</v>
      </c>
      <c r="F103" s="31"/>
      <c r="G103" s="31"/>
      <c r="H103" s="31">
        <f>MIN(L22*0.75,(H102*L$14)/12+H102)</f>
        <v>524736.25549741765</v>
      </c>
      <c r="I103" s="102"/>
      <c r="J103" s="103"/>
      <c r="K103" s="12"/>
      <c r="L103" s="14"/>
      <c r="M103" s="4"/>
      <c r="N103" s="4"/>
    </row>
    <row r="104" spans="2:14" ht="15" hidden="1" customHeight="1" thickBot="1" x14ac:dyDescent="0.55000000000000004">
      <c r="B104" s="28"/>
      <c r="C104" s="29">
        <f t="shared" si="10"/>
        <v>1580.6775818325395</v>
      </c>
      <c r="D104" s="25">
        <v>20</v>
      </c>
      <c r="E104" s="31">
        <f t="shared" si="11"/>
        <v>323476.30938211206</v>
      </c>
      <c r="F104" s="31"/>
      <c r="G104" s="31"/>
      <c r="H104" s="31">
        <f>MIN(L22*0.75,(H103*L$14)/12+H103)</f>
        <v>525392.17581678939</v>
      </c>
      <c r="I104" s="102"/>
      <c r="J104" s="103"/>
      <c r="K104" s="12"/>
      <c r="L104" s="14"/>
      <c r="M104" s="4"/>
      <c r="N104" s="4"/>
    </row>
    <row r="105" spans="2:14" ht="15" hidden="1" customHeight="1" thickBot="1" x14ac:dyDescent="0.55000000000000004">
      <c r="B105" s="28"/>
      <c r="C105" s="29">
        <f t="shared" si="10"/>
        <v>1588.5382426573221</v>
      </c>
      <c r="D105" s="25">
        <v>20</v>
      </c>
      <c r="E105" s="31">
        <f t="shared" si="11"/>
        <v>325084.84762476938</v>
      </c>
      <c r="F105" s="31"/>
      <c r="G105" s="31"/>
      <c r="H105" s="31">
        <f>MIN(L22*0.75,(H104*L$14)/12+H104)</f>
        <v>526048.91603656032</v>
      </c>
      <c r="I105" s="102"/>
      <c r="J105" s="103"/>
      <c r="K105" s="12"/>
      <c r="L105" s="14"/>
      <c r="M105" s="4"/>
      <c r="N105" s="4"/>
    </row>
    <row r="106" spans="2:14" ht="15" hidden="1" customHeight="1" thickBot="1" x14ac:dyDescent="0.55000000000000004">
      <c r="B106" s="28"/>
      <c r="C106" s="29">
        <f t="shared" si="10"/>
        <v>1596.4375058773051</v>
      </c>
      <c r="D106" s="25">
        <v>20</v>
      </c>
      <c r="E106" s="31">
        <f t="shared" si="11"/>
        <v>326701.28513064666</v>
      </c>
      <c r="F106" s="31"/>
      <c r="G106" s="31"/>
      <c r="H106" s="31">
        <f>MIN(L22*0.75,(H105*L$14)/12+H105)</f>
        <v>526706.47718160599</v>
      </c>
      <c r="I106" s="102"/>
      <c r="J106" s="103"/>
      <c r="K106" s="12"/>
      <c r="L106" s="14"/>
      <c r="M106" s="4"/>
      <c r="N106" s="4"/>
    </row>
    <row r="107" spans="2:14" ht="15" hidden="1" customHeight="1" thickBot="1" x14ac:dyDescent="0.55000000000000004">
      <c r="B107" s="31"/>
      <c r="C107" s="29">
        <f t="shared" si="10"/>
        <v>1604.3755610624175</v>
      </c>
      <c r="D107" s="25">
        <v>20</v>
      </c>
      <c r="E107" s="31">
        <f t="shared" si="11"/>
        <v>328325.66069170908</v>
      </c>
      <c r="F107" s="31"/>
      <c r="G107" s="31"/>
      <c r="H107" s="31">
        <f>MIN(L22*0.75,(H106*L$14)/12+H106)</f>
        <v>527364.86027808301</v>
      </c>
      <c r="I107" s="102"/>
      <c r="J107" s="103"/>
      <c r="K107" s="12"/>
      <c r="L107" s="14"/>
      <c r="M107" s="4"/>
      <c r="N107" s="4"/>
    </row>
    <row r="108" spans="2:14" ht="15" hidden="1" customHeight="1" thickBot="1" x14ac:dyDescent="0.55000000000000004">
      <c r="B108" s="28"/>
      <c r="C108" s="29">
        <f t="shared" si="10"/>
        <v>1612.3525987135347</v>
      </c>
      <c r="D108" s="25">
        <v>20</v>
      </c>
      <c r="E108" s="31">
        <f t="shared" si="11"/>
        <v>329958.01329042262</v>
      </c>
      <c r="F108" s="31"/>
      <c r="G108" s="31"/>
      <c r="H108" s="31">
        <f>MIN(L22*0.75,(H107*L$14)/12+H107)</f>
        <v>528024.06635343062</v>
      </c>
      <c r="I108" s="102"/>
      <c r="J108" s="103"/>
      <c r="K108" s="12"/>
      <c r="L108" s="14"/>
      <c r="M108" s="4"/>
      <c r="N108" s="4"/>
    </row>
    <row r="109" spans="2:14" ht="15" hidden="1" customHeight="1" thickBot="1" x14ac:dyDescent="0.55000000000000004">
      <c r="B109" s="28"/>
      <c r="C109" s="29">
        <f t="shared" si="10"/>
        <v>1620.3688102670505</v>
      </c>
      <c r="D109" s="25">
        <v>20</v>
      </c>
      <c r="E109" s="31">
        <f t="shared" si="11"/>
        <v>331598.38210068969</v>
      </c>
      <c r="F109" s="84">
        <f>C110+D110+E109</f>
        <v>333246.80648878915</v>
      </c>
      <c r="G109" s="31"/>
      <c r="H109" s="31">
        <f>MIN(L22*0.75,(H108*L$14)/12+H108)</f>
        <v>528684.09643637238</v>
      </c>
      <c r="I109" s="102"/>
      <c r="J109" s="103"/>
      <c r="K109" s="12"/>
      <c r="L109" s="14"/>
      <c r="M109" s="4"/>
      <c r="N109" s="4"/>
    </row>
    <row r="110" spans="2:14" ht="15" hidden="1" customHeight="1" thickBot="1" x14ac:dyDescent="0.55000000000000004">
      <c r="B110" s="28"/>
      <c r="C110" s="29">
        <f t="shared" si="10"/>
        <v>1628.4243880994702</v>
      </c>
      <c r="D110" s="25">
        <v>20</v>
      </c>
      <c r="E110" s="31">
        <f>C110+D110+E109-L111</f>
        <v>333246.80648878915</v>
      </c>
      <c r="F110" s="31"/>
      <c r="G110" s="31"/>
      <c r="H110" s="31">
        <f>MIN(L22*0.75,(H109*L$14)/12+H109+L111)</f>
        <v>529344.95155691786</v>
      </c>
      <c r="I110" s="102"/>
      <c r="J110" s="103"/>
      <c r="K110" s="12"/>
      <c r="L110" s="14"/>
      <c r="M110" s="4"/>
      <c r="N110" s="4"/>
    </row>
    <row r="111" spans="2:14" ht="15" customHeight="1" thickBot="1" x14ac:dyDescent="0.55000000000000004">
      <c r="B111" s="28">
        <v>6</v>
      </c>
      <c r="C111" s="29">
        <f>C99+C100+C101+C102+C103+C104+C105+C106+C107+C108+C109+C110</f>
        <v>19017.990615584102</v>
      </c>
      <c r="D111" s="30">
        <f>D99+D100+D101+D102+D103+D104+D105+D106+D107+D108+D109+D110</f>
        <v>240</v>
      </c>
      <c r="E111" s="31">
        <f>E110</f>
        <v>333246.80648878915</v>
      </c>
      <c r="F111" s="31">
        <f>(F98*L17)+F98</f>
        <v>2214308.2823680001</v>
      </c>
      <c r="G111" s="31">
        <f>F111-E111</f>
        <v>1881061.475879211</v>
      </c>
      <c r="H111" s="31">
        <f>H110</f>
        <v>529344.95155691786</v>
      </c>
      <c r="I111" s="94" t="s">
        <v>20</v>
      </c>
      <c r="J111" s="95"/>
      <c r="K111" s="13">
        <v>0</v>
      </c>
      <c r="L111" s="13"/>
      <c r="M111" s="4"/>
      <c r="N111" s="4"/>
    </row>
    <row r="112" spans="2:14" ht="15" hidden="1" customHeight="1" thickBot="1" x14ac:dyDescent="0.55000000000000004">
      <c r="B112" s="28"/>
      <c r="C112" s="29">
        <f>(E111)*(G$27)/12</f>
        <v>1636.5195255320289</v>
      </c>
      <c r="D112" s="25">
        <v>20</v>
      </c>
      <c r="E112" s="31">
        <f>C112+D112+E111+K124</f>
        <v>334903.32601432118</v>
      </c>
      <c r="F112" s="31"/>
      <c r="G112" s="31"/>
      <c r="H112" s="31">
        <f>MIN(L22*0.75,(H111-K124)*L14/12+(H111-K124))</f>
        <v>530006.63274636399</v>
      </c>
      <c r="I112" s="102"/>
      <c r="J112" s="103"/>
      <c r="K112" s="12"/>
      <c r="L112" s="14"/>
      <c r="M112" s="4"/>
      <c r="N112" s="4"/>
    </row>
    <row r="113" spans="2:14" ht="15" hidden="1" customHeight="1" thickBot="1" x14ac:dyDescent="0.55000000000000004">
      <c r="B113" s="28"/>
      <c r="C113" s="29">
        <f>(E112)*(G$27)/12</f>
        <v>1644.6544168353291</v>
      </c>
      <c r="D113" s="25">
        <v>20</v>
      </c>
      <c r="E113" s="31">
        <f>C113+D113+E112</f>
        <v>336567.98043115652</v>
      </c>
      <c r="F113" s="31"/>
      <c r="G113" s="31"/>
      <c r="H113" s="31">
        <f>MIN(L22*0.75,(H112*L$14)/12+H112)</f>
        <v>530669.14103729697</v>
      </c>
      <c r="I113" s="102"/>
      <c r="J113" s="103"/>
      <c r="K113" s="12"/>
      <c r="L113" s="14"/>
      <c r="M113" s="4"/>
      <c r="N113" s="4"/>
    </row>
    <row r="114" spans="2:14" ht="15" hidden="1" customHeight="1" thickBot="1" x14ac:dyDescent="0.55000000000000004">
      <c r="B114" s="28"/>
      <c r="C114" s="29">
        <f t="shared" ref="C114:C123" si="12">(E113)*(G$27)/12</f>
        <v>1652.8292572340044</v>
      </c>
      <c r="D114" s="25">
        <v>20</v>
      </c>
      <c r="E114" s="31">
        <f t="shared" ref="E114:E122" si="13">C114+D114+E113</f>
        <v>338240.80968839052</v>
      </c>
      <c r="F114" s="31"/>
      <c r="G114" s="31"/>
      <c r="H114" s="31">
        <f>MIN(L22*0.75,(H113*L$14)/12+H113)</f>
        <v>531332.47746359359</v>
      </c>
      <c r="I114" s="102"/>
      <c r="J114" s="103"/>
      <c r="K114" s="12"/>
      <c r="L114" s="14"/>
      <c r="M114" s="4"/>
      <c r="N114" s="4"/>
    </row>
    <row r="115" spans="2:14" ht="15" hidden="1" customHeight="1" thickBot="1" x14ac:dyDescent="0.55000000000000004">
      <c r="B115" s="28"/>
      <c r="C115" s="29">
        <f t="shared" si="12"/>
        <v>1661.0442429114046</v>
      </c>
      <c r="D115" s="25">
        <v>20</v>
      </c>
      <c r="E115" s="31">
        <f t="shared" si="13"/>
        <v>339921.85393130191</v>
      </c>
      <c r="F115" s="31"/>
      <c r="G115" s="31"/>
      <c r="H115" s="31">
        <f>MIN(L22*0.75,(H114*L$14)/12+H114)</f>
        <v>531996.64306042308</v>
      </c>
      <c r="I115" s="102"/>
      <c r="J115" s="103"/>
      <c r="K115" s="12"/>
      <c r="L115" s="14"/>
      <c r="M115" s="4"/>
      <c r="N115" s="4"/>
    </row>
    <row r="116" spans="2:14" ht="15" hidden="1" customHeight="1" thickBot="1" x14ac:dyDescent="0.55000000000000004">
      <c r="B116" s="28"/>
      <c r="C116" s="29">
        <f t="shared" si="12"/>
        <v>1669.299571014302</v>
      </c>
      <c r="D116" s="25">
        <v>20</v>
      </c>
      <c r="E116" s="31">
        <f t="shared" si="13"/>
        <v>341611.15350231621</v>
      </c>
      <c r="F116" s="31"/>
      <c r="G116" s="31"/>
      <c r="H116" s="31">
        <f>MIN(L22*0.75,(H115*L$14)/12+H115)</f>
        <v>532661.63886424864</v>
      </c>
      <c r="I116" s="102"/>
      <c r="J116" s="103"/>
      <c r="K116" s="12"/>
      <c r="L116" s="14"/>
      <c r="M116" s="4"/>
      <c r="N116" s="4"/>
    </row>
    <row r="117" spans="2:14" ht="15" hidden="1" customHeight="1" thickBot="1" x14ac:dyDescent="0.55000000000000004">
      <c r="B117" s="28"/>
      <c r="C117" s="29">
        <f t="shared" si="12"/>
        <v>1677.5954396576246</v>
      </c>
      <c r="D117" s="25">
        <v>20</v>
      </c>
      <c r="E117" s="31">
        <f t="shared" si="13"/>
        <v>343308.74894197384</v>
      </c>
      <c r="F117" s="31"/>
      <c r="G117" s="31"/>
      <c r="H117" s="31">
        <f>MIN(L22*0.75,(H116*L$14)/12+H116)</f>
        <v>533327.46591282892</v>
      </c>
      <c r="I117" s="102"/>
      <c r="J117" s="103"/>
      <c r="K117" s="12"/>
      <c r="L117" s="14"/>
      <c r="M117" s="4"/>
      <c r="N117" s="4"/>
    </row>
    <row r="118" spans="2:14" ht="15" hidden="1" customHeight="1" thickBot="1" x14ac:dyDescent="0.55000000000000004">
      <c r="B118" s="28"/>
      <c r="C118" s="29">
        <f t="shared" si="12"/>
        <v>1685.9320479292101</v>
      </c>
      <c r="D118" s="25">
        <v>20</v>
      </c>
      <c r="E118" s="31">
        <f t="shared" si="13"/>
        <v>345014.68098990305</v>
      </c>
      <c r="F118" s="31"/>
      <c r="G118" s="31"/>
      <c r="H118" s="31">
        <f>MIN(L22*0.75,(H117*L$14)/12+H117)</f>
        <v>533994.12524521991</v>
      </c>
      <c r="I118" s="102"/>
      <c r="J118" s="103"/>
      <c r="K118" s="12"/>
      <c r="L118" s="14"/>
      <c r="M118" s="4"/>
      <c r="N118" s="4"/>
    </row>
    <row r="119" spans="2:14" ht="15" hidden="1" customHeight="1" thickBot="1" x14ac:dyDescent="0.55000000000000004">
      <c r="B119" s="28"/>
      <c r="C119" s="29">
        <f t="shared" si="12"/>
        <v>1694.3095958945823</v>
      </c>
      <c r="D119" s="25">
        <v>20</v>
      </c>
      <c r="E119" s="31">
        <f t="shared" si="13"/>
        <v>346728.99058579764</v>
      </c>
      <c r="F119" s="31"/>
      <c r="G119" s="31"/>
      <c r="H119" s="31">
        <f>MIN(L22*0.75,(H118*L$14)/12+H118)</f>
        <v>534661.61790177645</v>
      </c>
      <c r="I119" s="102"/>
      <c r="J119" s="103"/>
      <c r="K119" s="12"/>
      <c r="L119" s="14"/>
      <c r="M119" s="4"/>
      <c r="N119" s="4"/>
    </row>
    <row r="120" spans="2:14" ht="15" hidden="1" customHeight="1" thickBot="1" x14ac:dyDescent="0.55000000000000004">
      <c r="B120" s="28"/>
      <c r="C120" s="29">
        <f t="shared" si="12"/>
        <v>1702.7282846017545</v>
      </c>
      <c r="D120" s="25">
        <v>20</v>
      </c>
      <c r="E120" s="31">
        <f t="shared" si="13"/>
        <v>348451.7188703994</v>
      </c>
      <c r="F120" s="31"/>
      <c r="G120" s="31"/>
      <c r="H120" s="31">
        <f>MIN(L22*0.75,(H119*L$14)/12+H119)</f>
        <v>535329.94492415362</v>
      </c>
      <c r="I120" s="102"/>
      <c r="J120" s="103"/>
      <c r="K120" s="12"/>
      <c r="L120" s="14"/>
      <c r="M120" s="4"/>
      <c r="N120" s="4"/>
    </row>
    <row r="121" spans="2:14" ht="15" hidden="1" customHeight="1" thickBot="1" x14ac:dyDescent="0.55000000000000004">
      <c r="B121" s="28"/>
      <c r="C121" s="29">
        <f t="shared" si="12"/>
        <v>1711.1883160860532</v>
      </c>
      <c r="D121" s="25">
        <v>20</v>
      </c>
      <c r="E121" s="31">
        <f t="shared" si="13"/>
        <v>350182.90718648548</v>
      </c>
      <c r="F121" s="31"/>
      <c r="G121" s="31"/>
      <c r="H121" s="31">
        <f>MIN(L22*0.75,(H120*L$14)/12+H120)</f>
        <v>535999.10735530884</v>
      </c>
      <c r="I121" s="102"/>
      <c r="J121" s="103"/>
      <c r="K121" s="12"/>
      <c r="L121" s="14"/>
      <c r="M121" s="4"/>
      <c r="N121" s="4"/>
    </row>
    <row r="122" spans="2:14" ht="15" hidden="1" customHeight="1" thickBot="1" x14ac:dyDescent="0.55000000000000004">
      <c r="B122" s="28"/>
      <c r="C122" s="29">
        <f t="shared" si="12"/>
        <v>1719.689893374966</v>
      </c>
      <c r="D122" s="25">
        <v>20</v>
      </c>
      <c r="E122" s="31">
        <f t="shared" si="13"/>
        <v>351922.59707986045</v>
      </c>
      <c r="F122" s="84">
        <f>C123+D123+E122</f>
        <v>353670.83030035347</v>
      </c>
      <c r="G122" s="31"/>
      <c r="H122" s="31">
        <f>MIN(L22*0.75,(H121*L$14)/12+H121)</f>
        <v>536669.10623950302</v>
      </c>
      <c r="I122" s="102"/>
      <c r="J122" s="103"/>
      <c r="K122" s="12"/>
      <c r="L122" s="14"/>
      <c r="M122" s="4"/>
      <c r="N122" s="4"/>
    </row>
    <row r="123" spans="2:14" ht="15" hidden="1" customHeight="1" thickBot="1" x14ac:dyDescent="0.55000000000000004">
      <c r="B123" s="28"/>
      <c r="C123" s="29">
        <f t="shared" si="12"/>
        <v>1728.2332204930146</v>
      </c>
      <c r="D123" s="25">
        <v>20</v>
      </c>
      <c r="E123" s="31">
        <f>C123+D123+E122-L124</f>
        <v>353670.83030035347</v>
      </c>
      <c r="F123" s="31"/>
      <c r="G123" s="31"/>
      <c r="H123" s="31">
        <f>MIN(L22*0.75,(H122*L$14)/12+H122+L124)</f>
        <v>537339.94262230245</v>
      </c>
      <c r="I123" s="102"/>
      <c r="J123" s="103"/>
      <c r="K123" s="12"/>
      <c r="L123" s="14"/>
      <c r="M123" s="4"/>
      <c r="N123" s="4"/>
    </row>
    <row r="124" spans="2:14" ht="15" customHeight="1" thickBot="1" x14ac:dyDescent="0.55000000000000004">
      <c r="B124" s="28">
        <v>7</v>
      </c>
      <c r="C124" s="29">
        <f>C112+C113+C114+C115+C116+C117+C118+C119+C120+C121+C122+C123</f>
        <v>20184.023811564271</v>
      </c>
      <c r="D124" s="30">
        <f>D112+D113+D114+D115+D116+D117+D118+D119+D120+D121+D122+D123</f>
        <v>240</v>
      </c>
      <c r="E124" s="31">
        <f>E123</f>
        <v>353670.83030035347</v>
      </c>
      <c r="F124" s="31">
        <f>(F111*L17)+F111</f>
        <v>2302880.6136627202</v>
      </c>
      <c r="G124" s="31">
        <f>F124-E124</f>
        <v>1949209.7833623667</v>
      </c>
      <c r="H124" s="31">
        <f>H123</f>
        <v>537339.94262230245</v>
      </c>
      <c r="I124" s="94" t="s">
        <v>21</v>
      </c>
      <c r="J124" s="95"/>
      <c r="K124" s="13">
        <v>0</v>
      </c>
      <c r="L124" s="13"/>
      <c r="M124" s="4"/>
      <c r="N124" s="4"/>
    </row>
    <row r="125" spans="2:14" ht="15" hidden="1" customHeight="1" thickBot="1" x14ac:dyDescent="0.55000000000000004">
      <c r="B125" s="28"/>
      <c r="C125" s="29">
        <f>(E124)*(G$27)/12</f>
        <v>1736.8185024666527</v>
      </c>
      <c r="D125" s="25">
        <v>20</v>
      </c>
      <c r="E125" s="31">
        <f>C125+D125+E124+K137</f>
        <v>355427.64880282013</v>
      </c>
      <c r="F125" s="31"/>
      <c r="G125" s="31"/>
      <c r="H125" s="31">
        <f>MIN(L22*0.75,(H124-K137))</f>
        <v>537339.94262230245</v>
      </c>
      <c r="I125" s="102"/>
      <c r="J125" s="103"/>
      <c r="K125" s="12"/>
      <c r="L125" s="14"/>
      <c r="M125" s="4"/>
      <c r="N125" s="4"/>
    </row>
    <row r="126" spans="2:14" ht="15" hidden="1" customHeight="1" thickBot="1" x14ac:dyDescent="0.55000000000000004">
      <c r="B126" s="28"/>
      <c r="C126" s="29">
        <f>(E125)*(G$27)/12</f>
        <v>1745.4459453291827</v>
      </c>
      <c r="D126" s="25">
        <v>20</v>
      </c>
      <c r="E126" s="31">
        <f>C126+D126+E125</f>
        <v>357193.09474814933</v>
      </c>
      <c r="F126" s="31"/>
      <c r="G126" s="31"/>
      <c r="H126" s="31">
        <f>MIN(L22*0.75,H$125)</f>
        <v>537339.94262230245</v>
      </c>
      <c r="I126" s="102"/>
      <c r="J126" s="103"/>
      <c r="K126" s="12"/>
      <c r="L126" s="14"/>
      <c r="M126" s="4"/>
      <c r="N126" s="4"/>
    </row>
    <row r="127" spans="2:14" ht="15" hidden="1" customHeight="1" thickBot="1" x14ac:dyDescent="0.55000000000000004">
      <c r="B127" s="28"/>
      <c r="C127" s="29">
        <f t="shared" ref="C127:C136" si="14">(E126)*(G$27)/12</f>
        <v>1754.1157561257035</v>
      </c>
      <c r="D127" s="25">
        <v>20</v>
      </c>
      <c r="E127" s="31">
        <f t="shared" ref="E127:E135" si="15">C127+D127+E126</f>
        <v>358967.21050427505</v>
      </c>
      <c r="F127" s="31"/>
      <c r="G127" s="31"/>
      <c r="H127" s="31">
        <f t="shared" ref="H127:H135" si="16">H$125</f>
        <v>537339.94262230245</v>
      </c>
      <c r="I127" s="102"/>
      <c r="J127" s="103"/>
      <c r="K127" s="12"/>
      <c r="L127" s="14"/>
      <c r="M127" s="4"/>
      <c r="N127" s="4"/>
    </row>
    <row r="128" spans="2:14" ht="15" hidden="1" customHeight="1" thickBot="1" x14ac:dyDescent="0.55000000000000004">
      <c r="B128" s="28"/>
      <c r="C128" s="29">
        <f t="shared" si="14"/>
        <v>1762.8281429180777</v>
      </c>
      <c r="D128" s="25">
        <v>20</v>
      </c>
      <c r="E128" s="31">
        <f t="shared" si="15"/>
        <v>360750.03864719311</v>
      </c>
      <c r="F128" s="31"/>
      <c r="G128" s="31"/>
      <c r="H128" s="31">
        <f t="shared" si="16"/>
        <v>537339.94262230245</v>
      </c>
      <c r="I128" s="102"/>
      <c r="J128" s="103"/>
      <c r="K128" s="12"/>
      <c r="L128" s="14"/>
      <c r="M128" s="4"/>
      <c r="N128" s="4"/>
    </row>
    <row r="129" spans="2:14" ht="15" hidden="1" customHeight="1" thickBot="1" x14ac:dyDescent="0.55000000000000004">
      <c r="B129" s="28"/>
      <c r="C129" s="29">
        <f t="shared" si="14"/>
        <v>1771.5833147899241</v>
      </c>
      <c r="D129" s="25">
        <v>20</v>
      </c>
      <c r="E129" s="31">
        <f t="shared" si="15"/>
        <v>362541.62196198304</v>
      </c>
      <c r="F129" s="31"/>
      <c r="G129" s="31"/>
      <c r="H129" s="31">
        <f t="shared" si="16"/>
        <v>537339.94262230245</v>
      </c>
      <c r="I129" s="102"/>
      <c r="J129" s="103"/>
      <c r="K129" s="12"/>
      <c r="L129" s="14"/>
      <c r="M129" s="4"/>
      <c r="N129" s="4"/>
    </row>
    <row r="130" spans="2:14" ht="15" hidden="1" customHeight="1" thickBot="1" x14ac:dyDescent="0.55000000000000004">
      <c r="B130" s="28"/>
      <c r="C130" s="29">
        <f t="shared" si="14"/>
        <v>1780.3814818516385</v>
      </c>
      <c r="D130" s="25">
        <v>20</v>
      </c>
      <c r="E130" s="31">
        <f t="shared" si="15"/>
        <v>364342.00344383466</v>
      </c>
      <c r="F130" s="31"/>
      <c r="G130" s="31"/>
      <c r="H130" s="31">
        <f t="shared" si="16"/>
        <v>537339.94262230245</v>
      </c>
      <c r="I130" s="102"/>
      <c r="J130" s="103"/>
      <c r="K130" s="12"/>
      <c r="L130" s="14"/>
      <c r="M130" s="4"/>
      <c r="N130" s="4"/>
    </row>
    <row r="131" spans="2:14" ht="15" hidden="1" customHeight="1" thickBot="1" x14ac:dyDescent="0.55000000000000004">
      <c r="B131" s="28"/>
      <c r="C131" s="29">
        <f t="shared" si="14"/>
        <v>1789.2228552454314</v>
      </c>
      <c r="D131" s="25">
        <v>20</v>
      </c>
      <c r="E131" s="31">
        <f t="shared" si="15"/>
        <v>366151.22629908007</v>
      </c>
      <c r="F131" s="31"/>
      <c r="G131" s="31"/>
      <c r="H131" s="31">
        <f t="shared" si="16"/>
        <v>537339.94262230245</v>
      </c>
      <c r="I131" s="102"/>
      <c r="J131" s="103"/>
      <c r="K131" s="12"/>
      <c r="L131" s="14"/>
      <c r="M131" s="4"/>
      <c r="N131" s="4"/>
    </row>
    <row r="132" spans="2:14" ht="15" hidden="1" customHeight="1" thickBot="1" x14ac:dyDescent="0.55000000000000004">
      <c r="B132" s="31"/>
      <c r="C132" s="29">
        <f t="shared" si="14"/>
        <v>1798.1076471503991</v>
      </c>
      <c r="D132" s="25">
        <v>20</v>
      </c>
      <c r="E132" s="31">
        <f t="shared" si="15"/>
        <v>367969.33394623047</v>
      </c>
      <c r="F132" s="31"/>
      <c r="G132" s="31"/>
      <c r="H132" s="31">
        <f t="shared" si="16"/>
        <v>537339.94262230245</v>
      </c>
      <c r="I132" s="102"/>
      <c r="J132" s="103"/>
      <c r="K132" s="12"/>
      <c r="L132" s="14"/>
      <c r="M132" s="4"/>
      <c r="N132" s="4"/>
    </row>
    <row r="133" spans="2:14" ht="15" hidden="1" customHeight="1" thickBot="1" x14ac:dyDescent="0.55000000000000004">
      <c r="B133" s="28"/>
      <c r="C133" s="29">
        <f t="shared" si="14"/>
        <v>1807.0360707876134</v>
      </c>
      <c r="D133" s="25">
        <v>20</v>
      </c>
      <c r="E133" s="31">
        <f t="shared" si="15"/>
        <v>369796.37001701811</v>
      </c>
      <c r="F133" s="31"/>
      <c r="G133" s="31"/>
      <c r="H133" s="31">
        <f t="shared" si="16"/>
        <v>537339.94262230245</v>
      </c>
      <c r="I133" s="102"/>
      <c r="J133" s="103"/>
      <c r="K133" s="12"/>
      <c r="L133" s="14"/>
      <c r="M133" s="4"/>
      <c r="N133" s="4"/>
    </row>
    <row r="134" spans="2:14" ht="15" hidden="1" customHeight="1" thickBot="1" x14ac:dyDescent="0.55000000000000004">
      <c r="B134" s="28"/>
      <c r="C134" s="29">
        <f t="shared" si="14"/>
        <v>1816.00834042524</v>
      </c>
      <c r="D134" s="25">
        <v>20</v>
      </c>
      <c r="E134" s="31">
        <f t="shared" si="15"/>
        <v>371632.37835744338</v>
      </c>
      <c r="F134" s="31"/>
      <c r="G134" s="31"/>
      <c r="H134" s="31">
        <f t="shared" si="16"/>
        <v>537339.94262230245</v>
      </c>
      <c r="I134" s="102"/>
      <c r="J134" s="103"/>
      <c r="K134" s="12"/>
      <c r="L134" s="14"/>
      <c r="M134" s="4"/>
      <c r="N134" s="4"/>
    </row>
    <row r="135" spans="2:14" ht="15" hidden="1" customHeight="1" thickBot="1" x14ac:dyDescent="0.55000000000000004">
      <c r="B135" s="28"/>
      <c r="C135" s="29">
        <f t="shared" si="14"/>
        <v>1825.0246713836784</v>
      </c>
      <c r="D135" s="25">
        <v>20</v>
      </c>
      <c r="E135" s="31">
        <f t="shared" si="15"/>
        <v>373477.40302882704</v>
      </c>
      <c r="F135" s="84">
        <f>C136+D136+E135</f>
        <v>375331.48830886779</v>
      </c>
      <c r="G135" s="31"/>
      <c r="H135" s="31">
        <f t="shared" si="16"/>
        <v>537339.94262230245</v>
      </c>
      <c r="I135" s="102"/>
      <c r="J135" s="103"/>
      <c r="K135" s="12"/>
      <c r="L135" s="14"/>
      <c r="M135" s="4"/>
      <c r="N135" s="4"/>
    </row>
    <row r="136" spans="2:14" ht="15" hidden="1" customHeight="1" thickBot="1" x14ac:dyDescent="0.55000000000000004">
      <c r="B136" s="28"/>
      <c r="C136" s="29">
        <f t="shared" si="14"/>
        <v>1834.0852800407317</v>
      </c>
      <c r="D136" s="25">
        <v>20</v>
      </c>
      <c r="E136" s="31">
        <f>C136+D136+E135-L137</f>
        <v>375331.48830886779</v>
      </c>
      <c r="F136" s="31"/>
      <c r="G136" s="31"/>
      <c r="H136" s="31">
        <f>H125+L137</f>
        <v>537339.94262230245</v>
      </c>
      <c r="I136" s="102"/>
      <c r="J136" s="103"/>
      <c r="K136" s="12"/>
      <c r="L136" s="14"/>
      <c r="M136" s="4"/>
      <c r="N136" s="4"/>
    </row>
    <row r="137" spans="2:14" ht="15" customHeight="1" thickBot="1" x14ac:dyDescent="0.55000000000000004">
      <c r="B137" s="28">
        <v>8</v>
      </c>
      <c r="C137" s="29">
        <f>C125+C126+C127+C128+C129+C130+C131+C132+C133+C134+C135+C136</f>
        <v>21420.65800851427</v>
      </c>
      <c r="D137" s="30">
        <f>D125+D126+D127+D128+D129+D130+D131+D132+D133+D134+D135+D136</f>
        <v>240</v>
      </c>
      <c r="E137" s="31">
        <f>E136</f>
        <v>375331.48830886779</v>
      </c>
      <c r="F137" s="31">
        <f>(F124*L17)+F124</f>
        <v>2394995.8382092291</v>
      </c>
      <c r="G137" s="31">
        <f>F137-E137</f>
        <v>2019664.3499003612</v>
      </c>
      <c r="H137" s="31">
        <f>H125</f>
        <v>537339.94262230245</v>
      </c>
      <c r="I137" s="94" t="s">
        <v>22</v>
      </c>
      <c r="J137" s="95"/>
      <c r="K137" s="13">
        <v>0</v>
      </c>
      <c r="L137" s="13"/>
      <c r="M137" s="4"/>
      <c r="N137" s="4"/>
    </row>
    <row r="138" spans="2:14" ht="15" hidden="1" customHeight="1" thickBot="1" x14ac:dyDescent="0.55000000000000004">
      <c r="B138" s="28"/>
      <c r="C138" s="29">
        <f>(E137)*(H$27)/12</f>
        <v>1843.1903838367982</v>
      </c>
      <c r="D138" s="25">
        <v>20</v>
      </c>
      <c r="E138" s="31">
        <f>C138+D138+E137+K150</f>
        <v>377194.67869270459</v>
      </c>
      <c r="F138" s="31"/>
      <c r="G138" s="31"/>
      <c r="H138" s="31">
        <f>H137-K150</f>
        <v>537339.94262230245</v>
      </c>
      <c r="I138" s="102"/>
      <c r="J138" s="103"/>
      <c r="K138" s="12"/>
      <c r="L138" s="14"/>
      <c r="M138" s="4"/>
      <c r="N138" s="4"/>
    </row>
    <row r="139" spans="2:14" ht="15" hidden="1" customHeight="1" thickBot="1" x14ac:dyDescent="0.55000000000000004">
      <c r="B139" s="28"/>
      <c r="C139" s="29">
        <f>(E138)*(H$27)/12</f>
        <v>1852.34020128009</v>
      </c>
      <c r="D139" s="25">
        <v>20</v>
      </c>
      <c r="E139" s="31">
        <f>C139+D139+E138</f>
        <v>379067.01889398467</v>
      </c>
      <c r="F139" s="31"/>
      <c r="G139" s="31"/>
      <c r="H139" s="31">
        <f>H$138</f>
        <v>537339.94262230245</v>
      </c>
      <c r="I139" s="102"/>
      <c r="J139" s="103"/>
      <c r="K139" s="12"/>
      <c r="L139" s="14"/>
      <c r="M139" s="4"/>
      <c r="N139" s="4"/>
    </row>
    <row r="140" spans="2:14" ht="15" hidden="1" customHeight="1" thickBot="1" x14ac:dyDescent="0.55000000000000004">
      <c r="B140" s="28"/>
      <c r="C140" s="29">
        <f t="shared" ref="C140:C149" si="17">(E139)*(H$27)/12</f>
        <v>1861.5349519518766</v>
      </c>
      <c r="D140" s="25">
        <v>20</v>
      </c>
      <c r="E140" s="31">
        <f t="shared" ref="E140:E148" si="18">C140+D140+E139</f>
        <v>380948.55384593655</v>
      </c>
      <c r="F140" s="31"/>
      <c r="G140" s="31"/>
      <c r="H140" s="31">
        <f t="shared" ref="H140:H150" si="19">H$138</f>
        <v>537339.94262230245</v>
      </c>
      <c r="I140" s="102"/>
      <c r="J140" s="103"/>
      <c r="K140" s="12"/>
      <c r="L140" s="14"/>
      <c r="M140" s="4"/>
      <c r="N140" s="4"/>
    </row>
    <row r="141" spans="2:14" ht="15" hidden="1" customHeight="1" thickBot="1" x14ac:dyDescent="0.55000000000000004">
      <c r="B141" s="28"/>
      <c r="C141" s="29">
        <f t="shared" si="17"/>
        <v>1870.7748565117536</v>
      </c>
      <c r="D141" s="25">
        <v>20</v>
      </c>
      <c r="E141" s="31">
        <f t="shared" si="18"/>
        <v>382839.32870244829</v>
      </c>
      <c r="F141" s="31"/>
      <c r="G141" s="31"/>
      <c r="H141" s="31">
        <f t="shared" si="19"/>
        <v>537339.94262230245</v>
      </c>
      <c r="I141" s="102"/>
      <c r="J141" s="103"/>
      <c r="K141" s="12"/>
      <c r="L141" s="14"/>
      <c r="M141" s="4"/>
      <c r="N141" s="4"/>
    </row>
    <row r="142" spans="2:14" ht="15" hidden="1" customHeight="1" thickBot="1" x14ac:dyDescent="0.55000000000000004">
      <c r="B142" s="28"/>
      <c r="C142" s="29">
        <f t="shared" si="17"/>
        <v>1880.0601367029401</v>
      </c>
      <c r="D142" s="25">
        <v>20</v>
      </c>
      <c r="E142" s="31">
        <f t="shared" si="18"/>
        <v>384739.38883915124</v>
      </c>
      <c r="F142" s="31"/>
      <c r="G142" s="31"/>
      <c r="H142" s="31">
        <f t="shared" si="19"/>
        <v>537339.94262230245</v>
      </c>
      <c r="I142" s="102"/>
      <c r="J142" s="103"/>
      <c r="K142" s="12"/>
      <c r="L142" s="14"/>
      <c r="M142" s="4"/>
      <c r="N142" s="4"/>
    </row>
    <row r="143" spans="2:14" ht="15" hidden="1" customHeight="1" thickBot="1" x14ac:dyDescent="0.55000000000000004">
      <c r="B143" s="28"/>
      <c r="C143" s="29">
        <f t="shared" si="17"/>
        <v>1889.3910153575987</v>
      </c>
      <c r="D143" s="25">
        <v>20</v>
      </c>
      <c r="E143" s="31">
        <f t="shared" si="18"/>
        <v>386648.77985450882</v>
      </c>
      <c r="F143" s="31"/>
      <c r="G143" s="31"/>
      <c r="H143" s="31">
        <f t="shared" si="19"/>
        <v>537339.94262230245</v>
      </c>
      <c r="I143" s="102"/>
      <c r="J143" s="103"/>
      <c r="K143" s="12"/>
      <c r="L143" s="14"/>
      <c r="M143" s="4"/>
      <c r="N143" s="4"/>
    </row>
    <row r="144" spans="2:14" ht="15" hidden="1" customHeight="1" thickBot="1" x14ac:dyDescent="0.55000000000000004">
      <c r="B144" s="28"/>
      <c r="C144" s="29">
        <f t="shared" si="17"/>
        <v>1898.7677164021836</v>
      </c>
      <c r="D144" s="25">
        <v>20</v>
      </c>
      <c r="E144" s="31">
        <f t="shared" si="18"/>
        <v>388567.547570911</v>
      </c>
      <c r="F144" s="31"/>
      <c r="G144" s="31"/>
      <c r="H144" s="31">
        <f t="shared" si="19"/>
        <v>537339.94262230245</v>
      </c>
      <c r="I144" s="102"/>
      <c r="J144" s="103"/>
      <c r="K144" s="12"/>
      <c r="L144" s="14"/>
      <c r="M144" s="4"/>
      <c r="N144" s="4"/>
    </row>
    <row r="145" spans="2:14" ht="15" hidden="1" customHeight="1" thickBot="1" x14ac:dyDescent="0.55000000000000004">
      <c r="B145" s="28"/>
      <c r="C145" s="29">
        <f t="shared" si="17"/>
        <v>1908.1904648628154</v>
      </c>
      <c r="D145" s="25">
        <v>20</v>
      </c>
      <c r="E145" s="31">
        <f t="shared" si="18"/>
        <v>390495.7380357738</v>
      </c>
      <c r="F145" s="31"/>
      <c r="G145" s="31"/>
      <c r="H145" s="31">
        <f t="shared" si="19"/>
        <v>537339.94262230245</v>
      </c>
      <c r="I145" s="102"/>
      <c r="J145" s="103"/>
      <c r="K145" s="12"/>
      <c r="L145" s="14"/>
      <c r="M145" s="4"/>
      <c r="N145" s="4"/>
    </row>
    <row r="146" spans="2:14" ht="15" hidden="1" customHeight="1" thickBot="1" x14ac:dyDescent="0.55000000000000004">
      <c r="B146" s="28"/>
      <c r="C146" s="29">
        <f t="shared" si="17"/>
        <v>1917.6594868706791</v>
      </c>
      <c r="D146" s="25">
        <v>20</v>
      </c>
      <c r="E146" s="31">
        <f t="shared" si="18"/>
        <v>392433.39752264449</v>
      </c>
      <c r="F146" s="31"/>
      <c r="G146" s="31"/>
      <c r="H146" s="31">
        <f t="shared" si="19"/>
        <v>537339.94262230245</v>
      </c>
      <c r="I146" s="102"/>
      <c r="J146" s="103"/>
      <c r="K146" s="12"/>
      <c r="L146" s="14"/>
      <c r="M146" s="4"/>
      <c r="N146" s="4"/>
    </row>
    <row r="147" spans="2:14" ht="15" hidden="1" customHeight="1" thickBot="1" x14ac:dyDescent="0.55000000000000004">
      <c r="B147" s="28"/>
      <c r="C147" s="29">
        <f t="shared" si="17"/>
        <v>1927.1750096674534</v>
      </c>
      <c r="D147" s="25">
        <v>20</v>
      </c>
      <c r="E147" s="31">
        <f t="shared" si="18"/>
        <v>394380.57253231196</v>
      </c>
      <c r="F147" s="31"/>
      <c r="G147" s="31"/>
      <c r="H147" s="31">
        <f t="shared" si="19"/>
        <v>537339.94262230245</v>
      </c>
      <c r="I147" s="102"/>
      <c r="J147" s="103"/>
      <c r="K147" s="12"/>
      <c r="L147" s="14"/>
      <c r="M147" s="4"/>
      <c r="N147" s="4"/>
    </row>
    <row r="148" spans="2:14" ht="15" hidden="1" customHeight="1" thickBot="1" x14ac:dyDescent="0.55000000000000004">
      <c r="B148" s="28"/>
      <c r="C148" s="29">
        <f t="shared" si="17"/>
        <v>1936.7372616107621</v>
      </c>
      <c r="D148" s="25">
        <v>20</v>
      </c>
      <c r="E148" s="31">
        <f t="shared" si="18"/>
        <v>396337.3097939227</v>
      </c>
      <c r="F148" s="84">
        <f>C149+D149+E148</f>
        <v>398303.65626610233</v>
      </c>
      <c r="G148" s="31"/>
      <c r="H148" s="31">
        <f t="shared" si="19"/>
        <v>537339.94262230245</v>
      </c>
      <c r="I148" s="102"/>
      <c r="J148" s="103"/>
      <c r="K148" s="12"/>
      <c r="L148" s="14"/>
      <c r="M148" s="4"/>
      <c r="N148" s="4"/>
    </row>
    <row r="149" spans="2:14" ht="15" hidden="1" customHeight="1" thickBot="1" x14ac:dyDescent="0.55000000000000004">
      <c r="B149" s="28"/>
      <c r="C149" s="29">
        <f t="shared" si="17"/>
        <v>1946.3464721796554</v>
      </c>
      <c r="D149" s="25">
        <v>20</v>
      </c>
      <c r="E149" s="31">
        <f>C149+D149+E148-L150</f>
        <v>398303.65626610233</v>
      </c>
      <c r="F149" s="31"/>
      <c r="G149" s="31"/>
      <c r="H149" s="31">
        <f>H$138+L150</f>
        <v>537339.94262230245</v>
      </c>
      <c r="I149" s="102"/>
      <c r="J149" s="103"/>
      <c r="K149" s="12"/>
      <c r="L149" s="14"/>
      <c r="M149" s="4"/>
      <c r="N149" s="4"/>
    </row>
    <row r="150" spans="2:14" ht="15" customHeight="1" thickBot="1" x14ac:dyDescent="0.55000000000000004">
      <c r="B150" s="28">
        <v>9</v>
      </c>
      <c r="C150" s="29">
        <f>C138+C139+C140+C141+C142+C143+C144+C145+C146+C147+C148+C149</f>
        <v>22732.167957234604</v>
      </c>
      <c r="D150" s="30">
        <f>D138+D139+D140+D141+D142+D143+D144+D145+D146+D147+D148+D149</f>
        <v>240</v>
      </c>
      <c r="E150" s="31">
        <f>E149</f>
        <v>398303.65626610233</v>
      </c>
      <c r="F150" s="31">
        <f>(F137*L17)+F137</f>
        <v>2490795.6717375983</v>
      </c>
      <c r="G150" s="31">
        <f>F150-E150</f>
        <v>2092492.0154714959</v>
      </c>
      <c r="H150" s="31">
        <f t="shared" si="19"/>
        <v>537339.94262230245</v>
      </c>
      <c r="I150" s="94" t="s">
        <v>23</v>
      </c>
      <c r="J150" s="95"/>
      <c r="K150" s="13">
        <v>0</v>
      </c>
      <c r="L150" s="13"/>
      <c r="M150" s="4"/>
      <c r="N150" s="4"/>
    </row>
    <row r="151" spans="2:14" ht="15" hidden="1" customHeight="1" thickBot="1" x14ac:dyDescent="0.55000000000000004">
      <c r="B151" s="28"/>
      <c r="C151" s="29">
        <f>(E150)*(H$27)/12</f>
        <v>1956.0028719801176</v>
      </c>
      <c r="D151" s="25">
        <v>20</v>
      </c>
      <c r="E151" s="31">
        <f>C151+D151+E150+K163</f>
        <v>400279.65913808247</v>
      </c>
      <c r="F151" s="31"/>
      <c r="G151" s="31"/>
      <c r="H151" s="31">
        <f>H150-K163</f>
        <v>537339.94262230245</v>
      </c>
      <c r="I151" s="102"/>
      <c r="J151" s="103"/>
      <c r="K151" s="12"/>
      <c r="L151" s="14"/>
      <c r="M151" s="4"/>
      <c r="N151" s="4"/>
    </row>
    <row r="152" spans="2:14" ht="15" hidden="1" customHeight="1" thickBot="1" x14ac:dyDescent="0.55000000000000004">
      <c r="B152" s="28"/>
      <c r="C152" s="29">
        <f>(E151)*(H$27)/12</f>
        <v>1965.7066927506</v>
      </c>
      <c r="D152" s="25">
        <v>20</v>
      </c>
      <c r="E152" s="31">
        <f>C152+D152+E151</f>
        <v>402265.36583083309</v>
      </c>
      <c r="F152" s="31"/>
      <c r="G152" s="31"/>
      <c r="H152" s="31">
        <f>H$151</f>
        <v>537339.94262230245</v>
      </c>
      <c r="I152" s="102"/>
      <c r="J152" s="103"/>
      <c r="K152" s="12"/>
      <c r="L152" s="14"/>
      <c r="M152" s="4"/>
      <c r="N152" s="4"/>
    </row>
    <row r="153" spans="2:14" ht="15" hidden="1" customHeight="1" thickBot="1" x14ac:dyDescent="0.55000000000000004">
      <c r="B153" s="28"/>
      <c r="C153" s="29">
        <f t="shared" ref="C153:C162" si="20">(E152)*(H$27)/12</f>
        <v>1975.458167367583</v>
      </c>
      <c r="D153" s="25">
        <v>20</v>
      </c>
      <c r="E153" s="31">
        <f t="shared" ref="E153:E161" si="21">C153+D153+E152</f>
        <v>404260.82399820065</v>
      </c>
      <c r="F153" s="31"/>
      <c r="G153" s="31"/>
      <c r="H153" s="31">
        <f t="shared" ref="H153:H161" si="22">H$151</f>
        <v>537339.94262230245</v>
      </c>
      <c r="I153" s="102"/>
      <c r="J153" s="103"/>
      <c r="K153" s="12"/>
      <c r="L153" s="14"/>
      <c r="M153" s="4"/>
      <c r="N153" s="4"/>
    </row>
    <row r="154" spans="2:14" ht="15" hidden="1" customHeight="1" thickBot="1" x14ac:dyDescent="0.55000000000000004">
      <c r="B154" s="28"/>
      <c r="C154" s="29">
        <f t="shared" si="20"/>
        <v>1985.2575298511638</v>
      </c>
      <c r="D154" s="25">
        <v>20</v>
      </c>
      <c r="E154" s="31">
        <f t="shared" si="21"/>
        <v>406266.08152805181</v>
      </c>
      <c r="F154" s="31"/>
      <c r="G154" s="31"/>
      <c r="H154" s="31">
        <f t="shared" si="22"/>
        <v>537339.94262230245</v>
      </c>
      <c r="I154" s="102"/>
      <c r="J154" s="103"/>
      <c r="K154" s="12"/>
      <c r="L154" s="14"/>
      <c r="M154" s="4"/>
      <c r="N154" s="4"/>
    </row>
    <row r="155" spans="2:14" ht="15" hidden="1" customHeight="1" thickBot="1" x14ac:dyDescent="0.55000000000000004">
      <c r="B155" s="28"/>
      <c r="C155" s="29">
        <f t="shared" si="20"/>
        <v>1995.1050153706747</v>
      </c>
      <c r="D155" s="25">
        <v>20</v>
      </c>
      <c r="E155" s="31">
        <f t="shared" si="21"/>
        <v>408281.18654342252</v>
      </c>
      <c r="F155" s="31"/>
      <c r="G155" s="31"/>
      <c r="H155" s="31">
        <f t="shared" si="22"/>
        <v>537339.94262230245</v>
      </c>
      <c r="I155" s="102"/>
      <c r="J155" s="103"/>
      <c r="K155" s="12"/>
      <c r="L155" s="14"/>
      <c r="M155" s="4"/>
      <c r="N155" s="4"/>
    </row>
    <row r="156" spans="2:14" ht="15" hidden="1" customHeight="1" thickBot="1" x14ac:dyDescent="0.55000000000000004">
      <c r="B156" s="28"/>
      <c r="C156" s="29">
        <f t="shared" si="20"/>
        <v>2005.0008602503242</v>
      </c>
      <c r="D156" s="25">
        <v>20</v>
      </c>
      <c r="E156" s="31">
        <f t="shared" si="21"/>
        <v>410306.18740367284</v>
      </c>
      <c r="F156" s="31"/>
      <c r="G156" s="31"/>
      <c r="H156" s="31">
        <f t="shared" si="22"/>
        <v>537339.94262230245</v>
      </c>
      <c r="I156" s="102"/>
      <c r="J156" s="103"/>
      <c r="K156" s="12"/>
      <c r="L156" s="14"/>
      <c r="M156" s="4"/>
      <c r="N156" s="4"/>
    </row>
    <row r="157" spans="2:14" ht="15" hidden="1" customHeight="1" thickBot="1" x14ac:dyDescent="0.55000000000000004">
      <c r="B157" s="28"/>
      <c r="C157" s="29">
        <f t="shared" si="20"/>
        <v>2014.9453019748701</v>
      </c>
      <c r="D157" s="25">
        <v>20</v>
      </c>
      <c r="E157" s="31">
        <f t="shared" si="21"/>
        <v>412341.13270564773</v>
      </c>
      <c r="F157" s="31"/>
      <c r="G157" s="31"/>
      <c r="H157" s="31">
        <f t="shared" si="22"/>
        <v>537339.94262230245</v>
      </c>
      <c r="I157" s="102"/>
      <c r="J157" s="103"/>
      <c r="K157" s="12"/>
      <c r="L157" s="14"/>
      <c r="M157" s="4"/>
      <c r="N157" s="4"/>
    </row>
    <row r="158" spans="2:14" ht="15" hidden="1" customHeight="1" thickBot="1" x14ac:dyDescent="0.55000000000000004">
      <c r="B158" s="28"/>
      <c r="C158" s="29">
        <f t="shared" si="20"/>
        <v>2024.9385791953184</v>
      </c>
      <c r="D158" s="25">
        <v>20</v>
      </c>
      <c r="E158" s="31">
        <f t="shared" si="21"/>
        <v>414386.07128484303</v>
      </c>
      <c r="F158" s="31"/>
      <c r="G158" s="31"/>
      <c r="H158" s="31">
        <f t="shared" si="22"/>
        <v>537339.94262230245</v>
      </c>
      <c r="I158" s="102"/>
      <c r="J158" s="103"/>
      <c r="K158" s="12"/>
      <c r="L158" s="14"/>
      <c r="M158" s="4"/>
      <c r="N158" s="4"/>
    </row>
    <row r="159" spans="2:14" ht="15" hidden="1" customHeight="1" thickBot="1" x14ac:dyDescent="0.55000000000000004">
      <c r="B159" s="31"/>
      <c r="C159" s="29">
        <f t="shared" si="20"/>
        <v>2034.9809317346501</v>
      </c>
      <c r="D159" s="25">
        <v>20</v>
      </c>
      <c r="E159" s="31">
        <f t="shared" si="21"/>
        <v>416441.05221657769</v>
      </c>
      <c r="F159" s="31"/>
      <c r="G159" s="31"/>
      <c r="H159" s="31">
        <f t="shared" si="22"/>
        <v>537339.94262230245</v>
      </c>
      <c r="I159" s="102"/>
      <c r="J159" s="103"/>
      <c r="K159" s="12"/>
      <c r="L159" s="14"/>
      <c r="M159" s="4"/>
      <c r="N159" s="4"/>
    </row>
    <row r="160" spans="2:14" ht="15" hidden="1" customHeight="1" thickBot="1" x14ac:dyDescent="0.55000000000000004">
      <c r="B160" s="28"/>
      <c r="C160" s="29">
        <f t="shared" si="20"/>
        <v>2045.0726005935769</v>
      </c>
      <c r="D160" s="25">
        <v>20</v>
      </c>
      <c r="E160" s="31">
        <f t="shared" si="21"/>
        <v>418506.12481717125</v>
      </c>
      <c r="F160" s="31"/>
      <c r="G160" s="31"/>
      <c r="H160" s="31">
        <f t="shared" si="22"/>
        <v>537339.94262230245</v>
      </c>
      <c r="I160" s="102"/>
      <c r="J160" s="103"/>
      <c r="K160" s="12"/>
      <c r="L160" s="14"/>
      <c r="M160" s="4"/>
      <c r="N160" s="4"/>
    </row>
    <row r="161" spans="2:14" ht="15" hidden="1" customHeight="1" thickBot="1" x14ac:dyDescent="0.55000000000000004">
      <c r="B161" s="28"/>
      <c r="C161" s="29">
        <f t="shared" si="20"/>
        <v>2055.2138279563255</v>
      </c>
      <c r="D161" s="25">
        <v>20</v>
      </c>
      <c r="E161" s="31">
        <f t="shared" si="21"/>
        <v>420581.3386451276</v>
      </c>
      <c r="F161" s="84">
        <f>C162+D162+E161</f>
        <v>422666.74350232404</v>
      </c>
      <c r="G161" s="31"/>
      <c r="H161" s="31">
        <f t="shared" si="22"/>
        <v>537339.94262230245</v>
      </c>
      <c r="I161" s="102"/>
      <c r="J161" s="103"/>
      <c r="K161" s="12"/>
      <c r="L161" s="14"/>
      <c r="M161" s="4"/>
      <c r="N161" s="4"/>
    </row>
    <row r="162" spans="2:14" ht="15" hidden="1" customHeight="1" thickBot="1" x14ac:dyDescent="0.55000000000000004">
      <c r="B162" s="28"/>
      <c r="C162" s="29">
        <f t="shared" si="20"/>
        <v>2065.4048571964477</v>
      </c>
      <c r="D162" s="25">
        <v>20</v>
      </c>
      <c r="E162" s="31">
        <f>C162+D162+E161-L163</f>
        <v>422666.74350232404</v>
      </c>
      <c r="F162" s="31"/>
      <c r="G162" s="31"/>
      <c r="H162" s="31">
        <f>H$151+L163</f>
        <v>537339.94262230245</v>
      </c>
      <c r="I162" s="102"/>
      <c r="J162" s="103"/>
      <c r="K162" s="12"/>
      <c r="L162" s="14"/>
      <c r="M162" s="4"/>
      <c r="N162" s="4"/>
    </row>
    <row r="163" spans="2:14" ht="15" customHeight="1" thickBot="1" x14ac:dyDescent="0.55000000000000004">
      <c r="B163" s="28">
        <v>10</v>
      </c>
      <c r="C163" s="29">
        <f>C151+C152+C153+C154+C155+C156+C157+C158+C159+C160+C161+C162</f>
        <v>24123.087236221654</v>
      </c>
      <c r="D163" s="30">
        <f>D151+D152+D153+D154+D155+D156+D157+D158+D159+D160+D161+D162</f>
        <v>240</v>
      </c>
      <c r="E163" s="31">
        <f>E162</f>
        <v>422666.74350232404</v>
      </c>
      <c r="F163" s="31">
        <f>(F150*L17)+F150</f>
        <v>2590427.4986071023</v>
      </c>
      <c r="G163" s="31">
        <f>F163-E163</f>
        <v>2167760.7551047783</v>
      </c>
      <c r="H163" s="31">
        <f>H162</f>
        <v>537339.94262230245</v>
      </c>
      <c r="I163" s="94" t="s">
        <v>24</v>
      </c>
      <c r="J163" s="95"/>
      <c r="K163" s="13">
        <v>0</v>
      </c>
      <c r="L163" s="13"/>
      <c r="M163" s="4"/>
      <c r="N163" s="4"/>
    </row>
    <row r="164" spans="2:14" ht="15" hidden="1" customHeight="1" thickBot="1" x14ac:dyDescent="0.55000000000000004">
      <c r="B164" s="28"/>
      <c r="C164" s="29">
        <f>(E163)*(I$27)/12</f>
        <v>2075.6459328826631</v>
      </c>
      <c r="D164" s="25">
        <v>20</v>
      </c>
      <c r="E164" s="31">
        <f>C164+D164+E163</f>
        <v>424762.38943520671</v>
      </c>
      <c r="F164" s="31"/>
      <c r="G164" s="31"/>
      <c r="H164" s="31">
        <v>0</v>
      </c>
      <c r="I164" s="102"/>
      <c r="J164" s="103"/>
      <c r="K164" s="78" t="s">
        <v>64</v>
      </c>
      <c r="L164" s="77"/>
      <c r="M164" s="4"/>
      <c r="N164" s="4"/>
    </row>
    <row r="165" spans="2:14" ht="15" hidden="1" customHeight="1" thickBot="1" x14ac:dyDescent="0.55000000000000004">
      <c r="B165" s="28"/>
      <c r="C165" s="29">
        <f>(E164)*(I$27)/12</f>
        <v>2085.9373007847275</v>
      </c>
      <c r="D165" s="25">
        <v>20</v>
      </c>
      <c r="E165" s="31">
        <f>C165+D165+E164</f>
        <v>426868.32673599146</v>
      </c>
      <c r="F165" s="31"/>
      <c r="G165" s="31"/>
      <c r="H165" s="31">
        <f>H$164</f>
        <v>0</v>
      </c>
      <c r="I165" s="102"/>
      <c r="J165" s="103"/>
      <c r="K165" s="78" t="s">
        <v>64</v>
      </c>
      <c r="L165" s="77"/>
      <c r="M165" s="4"/>
      <c r="N165" s="4"/>
    </row>
    <row r="166" spans="2:14" ht="15" hidden="1" customHeight="1" thickBot="1" x14ac:dyDescent="0.55000000000000004">
      <c r="B166" s="28"/>
      <c r="C166" s="29">
        <f t="shared" ref="C166:C175" si="23">(E165)*(I$27)/12</f>
        <v>2096.2792078793314</v>
      </c>
      <c r="D166" s="25">
        <v>20</v>
      </c>
      <c r="E166" s="31">
        <f t="shared" ref="E166:E174" si="24">C166+D166+E165</f>
        <v>428984.60594387079</v>
      </c>
      <c r="F166" s="31"/>
      <c r="G166" s="31"/>
      <c r="H166" s="31">
        <f t="shared" ref="H166:H229" si="25">H$164</f>
        <v>0</v>
      </c>
      <c r="I166" s="102"/>
      <c r="J166" s="103"/>
      <c r="K166" s="78" t="s">
        <v>64</v>
      </c>
      <c r="L166" s="77"/>
      <c r="M166" s="4"/>
      <c r="N166" s="4"/>
    </row>
    <row r="167" spans="2:14" ht="15" hidden="1" customHeight="1" thickBot="1" x14ac:dyDescent="0.55000000000000004">
      <c r="B167" s="28"/>
      <c r="C167" s="29">
        <f t="shared" si="23"/>
        <v>2106.6719023560258</v>
      </c>
      <c r="D167" s="25">
        <v>20</v>
      </c>
      <c r="E167" s="31">
        <f t="shared" si="24"/>
        <v>431111.27784622682</v>
      </c>
      <c r="F167" s="31"/>
      <c r="G167" s="31"/>
      <c r="H167" s="31">
        <f t="shared" si="25"/>
        <v>0</v>
      </c>
      <c r="I167" s="102"/>
      <c r="J167" s="103"/>
      <c r="K167" s="78" t="s">
        <v>64</v>
      </c>
      <c r="L167" s="77"/>
      <c r="M167" s="4"/>
      <c r="N167" s="4"/>
    </row>
    <row r="168" spans="2:14" ht="15" hidden="1" customHeight="1" thickBot="1" x14ac:dyDescent="0.55000000000000004">
      <c r="B168" s="28"/>
      <c r="C168" s="29">
        <f t="shared" si="23"/>
        <v>2117.1156336231788</v>
      </c>
      <c r="D168" s="25">
        <v>20</v>
      </c>
      <c r="E168" s="31">
        <f t="shared" si="24"/>
        <v>433248.39347984997</v>
      </c>
      <c r="F168" s="31"/>
      <c r="G168" s="31"/>
      <c r="H168" s="31">
        <f t="shared" si="25"/>
        <v>0</v>
      </c>
      <c r="I168" s="102"/>
      <c r="J168" s="103"/>
      <c r="K168" s="78" t="s">
        <v>64</v>
      </c>
      <c r="L168" s="77"/>
      <c r="M168" s="4"/>
      <c r="N168" s="4"/>
    </row>
    <row r="169" spans="2:14" ht="15" hidden="1" customHeight="1" thickBot="1" x14ac:dyDescent="0.55000000000000004">
      <c r="B169" s="28"/>
      <c r="C169" s="29">
        <f t="shared" si="23"/>
        <v>2127.6106523139633</v>
      </c>
      <c r="D169" s="25">
        <v>20</v>
      </c>
      <c r="E169" s="31">
        <f t="shared" si="24"/>
        <v>435396.00413216394</v>
      </c>
      <c r="F169" s="31"/>
      <c r="G169" s="31"/>
      <c r="H169" s="31">
        <f t="shared" si="25"/>
        <v>0</v>
      </c>
      <c r="I169" s="102"/>
      <c r="J169" s="103"/>
      <c r="K169" s="78" t="s">
        <v>64</v>
      </c>
      <c r="L169" s="77"/>
      <c r="M169" s="4"/>
      <c r="N169" s="4"/>
    </row>
    <row r="170" spans="2:14" ht="15" hidden="1" customHeight="1" thickBot="1" x14ac:dyDescent="0.55000000000000004">
      <c r="B170" s="28"/>
      <c r="C170" s="29">
        <f t="shared" si="23"/>
        <v>2138.1572102923687</v>
      </c>
      <c r="D170" s="25">
        <v>20</v>
      </c>
      <c r="E170" s="31">
        <f t="shared" si="24"/>
        <v>437554.1613424563</v>
      </c>
      <c r="F170" s="31"/>
      <c r="G170" s="31"/>
      <c r="H170" s="31">
        <f t="shared" si="25"/>
        <v>0</v>
      </c>
      <c r="I170" s="102"/>
      <c r="J170" s="103"/>
      <c r="K170" s="78" t="s">
        <v>64</v>
      </c>
      <c r="L170" s="77"/>
      <c r="M170" s="4"/>
      <c r="N170" s="4"/>
    </row>
    <row r="171" spans="2:14" ht="15" hidden="1" customHeight="1" thickBot="1" x14ac:dyDescent="0.55000000000000004">
      <c r="B171" s="28"/>
      <c r="C171" s="29">
        <f t="shared" si="23"/>
        <v>2148.7555606592459</v>
      </c>
      <c r="D171" s="25">
        <v>20</v>
      </c>
      <c r="E171" s="31">
        <f t="shared" si="24"/>
        <v>439722.91690311552</v>
      </c>
      <c r="F171" s="31"/>
      <c r="G171" s="31"/>
      <c r="H171" s="31">
        <f t="shared" si="25"/>
        <v>0</v>
      </c>
      <c r="I171" s="102"/>
      <c r="J171" s="103"/>
      <c r="K171" s="78" t="s">
        <v>64</v>
      </c>
      <c r="L171" s="77"/>
      <c r="M171" s="4"/>
      <c r="N171" s="4"/>
    </row>
    <row r="172" spans="2:14" ht="15" hidden="1" customHeight="1" thickBot="1" x14ac:dyDescent="0.55000000000000004">
      <c r="B172" s="31"/>
      <c r="C172" s="29">
        <f t="shared" si="23"/>
        <v>2159.4059577583835</v>
      </c>
      <c r="D172" s="25">
        <v>20</v>
      </c>
      <c r="E172" s="31">
        <f t="shared" si="24"/>
        <v>441902.32286087389</v>
      </c>
      <c r="F172" s="31"/>
      <c r="G172" s="31"/>
      <c r="H172" s="31">
        <f t="shared" si="25"/>
        <v>0</v>
      </c>
      <c r="I172" s="102"/>
      <c r="J172" s="103"/>
      <c r="K172" s="78" t="s">
        <v>64</v>
      </c>
      <c r="L172" s="77"/>
      <c r="M172" s="4"/>
      <c r="N172" s="4"/>
    </row>
    <row r="173" spans="2:14" ht="15" hidden="1" customHeight="1" thickBot="1" x14ac:dyDescent="0.55000000000000004">
      <c r="B173" s="28"/>
      <c r="C173" s="29">
        <f t="shared" si="23"/>
        <v>2170.1086571826086</v>
      </c>
      <c r="D173" s="25">
        <v>20</v>
      </c>
      <c r="E173" s="31">
        <f t="shared" si="24"/>
        <v>444092.43151805649</v>
      </c>
      <c r="F173" s="31"/>
      <c r="G173" s="31"/>
      <c r="H173" s="31">
        <f t="shared" si="25"/>
        <v>0</v>
      </c>
      <c r="I173" s="102"/>
      <c r="J173" s="103"/>
      <c r="K173" s="78" t="s">
        <v>64</v>
      </c>
      <c r="L173" s="77"/>
      <c r="M173" s="4"/>
      <c r="N173" s="4"/>
    </row>
    <row r="174" spans="2:14" ht="15" hidden="1" customHeight="1" thickBot="1" x14ac:dyDescent="0.55000000000000004">
      <c r="B174" s="28"/>
      <c r="C174" s="29">
        <f t="shared" si="23"/>
        <v>2180.8639157799225</v>
      </c>
      <c r="D174" s="25">
        <v>20</v>
      </c>
      <c r="E174" s="31">
        <f t="shared" si="24"/>
        <v>446293.29543383641</v>
      </c>
      <c r="F174" s="84">
        <f>C175+D175+E174</f>
        <v>448504.96742549608</v>
      </c>
      <c r="G174" s="31"/>
      <c r="H174" s="31">
        <f t="shared" si="25"/>
        <v>0</v>
      </c>
      <c r="I174" s="102"/>
      <c r="J174" s="103"/>
      <c r="K174" s="78" t="s">
        <v>64</v>
      </c>
      <c r="L174" s="77"/>
      <c r="M174" s="4"/>
      <c r="N174" s="4"/>
    </row>
    <row r="175" spans="2:14" ht="15" hidden="1" customHeight="1" thickBot="1" x14ac:dyDescent="0.55000000000000004">
      <c r="B175" s="28"/>
      <c r="C175" s="29">
        <f t="shared" si="23"/>
        <v>2191.6719916596653</v>
      </c>
      <c r="D175" s="25">
        <v>20</v>
      </c>
      <c r="E175" s="31">
        <f>C175+D175+E174-L176</f>
        <v>448504.96742549608</v>
      </c>
      <c r="F175" s="31"/>
      <c r="G175" s="31"/>
      <c r="H175" s="31">
        <f t="shared" si="25"/>
        <v>0</v>
      </c>
      <c r="I175" s="102"/>
      <c r="J175" s="103"/>
      <c r="K175" s="78" t="s">
        <v>64</v>
      </c>
      <c r="L175" s="77"/>
      <c r="M175" s="4"/>
      <c r="N175" s="4"/>
    </row>
    <row r="176" spans="2:14" ht="15" customHeight="1" thickBot="1" x14ac:dyDescent="0.55000000000000004">
      <c r="B176" s="28">
        <v>11</v>
      </c>
      <c r="C176" s="29">
        <f>C164+C165+C166+C167+C168+C169+C170+C171+C172+C173+C174+C175</f>
        <v>25598.223923172085</v>
      </c>
      <c r="D176" s="30">
        <f>D164+D165+D166+D167+D168+D169+D170+D171+D172+D173+D174+D175</f>
        <v>240</v>
      </c>
      <c r="E176" s="31">
        <f>E175</f>
        <v>448504.96742549608</v>
      </c>
      <c r="F176" s="31">
        <f>(F163*L17)+F163</f>
        <v>2694044.5985513865</v>
      </c>
      <c r="G176" s="31">
        <f>F176-E176</f>
        <v>2245539.6311258906</v>
      </c>
      <c r="H176" s="31">
        <f t="shared" si="25"/>
        <v>0</v>
      </c>
      <c r="I176" s="94" t="s">
        <v>25</v>
      </c>
      <c r="J176" s="95"/>
      <c r="K176" s="79" t="s">
        <v>64</v>
      </c>
      <c r="L176" s="63"/>
      <c r="M176" s="4"/>
      <c r="N176" s="4"/>
    </row>
    <row r="177" spans="2:14" ht="15" hidden="1" customHeight="1" thickBot="1" x14ac:dyDescent="0.55000000000000004">
      <c r="B177" s="28"/>
      <c r="C177" s="29">
        <f>(E176)*(I$27)/12</f>
        <v>2202.5331441987069</v>
      </c>
      <c r="D177" s="25">
        <v>20</v>
      </c>
      <c r="E177" s="31">
        <f>C177+D177+E176</f>
        <v>450727.50056969479</v>
      </c>
      <c r="F177" s="31"/>
      <c r="G177" s="31"/>
      <c r="H177" s="31">
        <f t="shared" si="25"/>
        <v>0</v>
      </c>
      <c r="I177" s="102"/>
      <c r="J177" s="103"/>
      <c r="K177" s="79" t="s">
        <v>64</v>
      </c>
      <c r="L177" s="64"/>
      <c r="M177" s="4"/>
      <c r="N177" s="4"/>
    </row>
    <row r="178" spans="2:14" ht="15" hidden="1" customHeight="1" thickBot="1" x14ac:dyDescent="0.55000000000000004">
      <c r="B178" s="28"/>
      <c r="C178" s="29">
        <f>(E177)*(I$27)/12</f>
        <v>2213.4476340476763</v>
      </c>
      <c r="D178" s="25">
        <v>20</v>
      </c>
      <c r="E178" s="31">
        <f>C178+D178+E177</f>
        <v>452960.94820374245</v>
      </c>
      <c r="F178" s="31"/>
      <c r="G178" s="31"/>
      <c r="H178" s="31">
        <f t="shared" si="25"/>
        <v>0</v>
      </c>
      <c r="I178" s="102"/>
      <c r="J178" s="103"/>
      <c r="K178" s="79" t="s">
        <v>64</v>
      </c>
      <c r="L178" s="64"/>
      <c r="M178" s="4"/>
      <c r="N178" s="4"/>
    </row>
    <row r="179" spans="2:14" ht="15" hidden="1" customHeight="1" thickBot="1" x14ac:dyDescent="0.55000000000000004">
      <c r="B179" s="28"/>
      <c r="C179" s="29">
        <f t="shared" ref="C179:C188" si="26">(E178)*(I$27)/12</f>
        <v>2224.4157231372119</v>
      </c>
      <c r="D179" s="25">
        <v>20</v>
      </c>
      <c r="E179" s="31">
        <f t="shared" ref="E179:E187" si="27">C179+D179+E178</f>
        <v>455205.36392687965</v>
      </c>
      <c r="F179" s="31"/>
      <c r="G179" s="31"/>
      <c r="H179" s="31">
        <f t="shared" si="25"/>
        <v>0</v>
      </c>
      <c r="I179" s="102"/>
      <c r="J179" s="103"/>
      <c r="K179" s="79" t="s">
        <v>64</v>
      </c>
      <c r="L179" s="64"/>
      <c r="M179" s="4"/>
      <c r="N179" s="4"/>
    </row>
    <row r="180" spans="2:14" ht="15" hidden="1" customHeight="1" thickBot="1" x14ac:dyDescent="0.55000000000000004">
      <c r="B180" s="28"/>
      <c r="C180" s="29">
        <f t="shared" si="26"/>
        <v>2235.4376746842518</v>
      </c>
      <c r="D180" s="25">
        <v>20</v>
      </c>
      <c r="E180" s="31">
        <f t="shared" si="27"/>
        <v>457460.80160156393</v>
      </c>
      <c r="F180" s="31"/>
      <c r="G180" s="31"/>
      <c r="H180" s="31">
        <f t="shared" si="25"/>
        <v>0</v>
      </c>
      <c r="I180" s="102"/>
      <c r="J180" s="103"/>
      <c r="K180" s="79" t="s">
        <v>64</v>
      </c>
      <c r="L180" s="64"/>
      <c r="M180" s="4"/>
      <c r="N180" s="4"/>
    </row>
    <row r="181" spans="2:14" ht="15" hidden="1" customHeight="1" thickBot="1" x14ac:dyDescent="0.55000000000000004">
      <c r="B181" s="28"/>
      <c r="C181" s="29">
        <f t="shared" si="26"/>
        <v>2246.5137531983469</v>
      </c>
      <c r="D181" s="25">
        <v>20</v>
      </c>
      <c r="E181" s="31">
        <f t="shared" si="27"/>
        <v>459727.31535476225</v>
      </c>
      <c r="F181" s="31"/>
      <c r="G181" s="31"/>
      <c r="H181" s="31">
        <f t="shared" si="25"/>
        <v>0</v>
      </c>
      <c r="I181" s="102"/>
      <c r="J181" s="103"/>
      <c r="K181" s="79" t="s">
        <v>64</v>
      </c>
      <c r="L181" s="64"/>
      <c r="M181" s="4"/>
      <c r="N181" s="4"/>
    </row>
    <row r="182" spans="2:14" ht="15" hidden="1" customHeight="1" thickBot="1" x14ac:dyDescent="0.55000000000000004">
      <c r="B182" s="28"/>
      <c r="C182" s="29">
        <f t="shared" si="26"/>
        <v>2257.6442244880118</v>
      </c>
      <c r="D182" s="25">
        <v>20</v>
      </c>
      <c r="E182" s="31">
        <f t="shared" si="27"/>
        <v>462004.95957925025</v>
      </c>
      <c r="F182" s="31"/>
      <c r="G182" s="31"/>
      <c r="H182" s="31">
        <f t="shared" si="25"/>
        <v>0</v>
      </c>
      <c r="I182" s="102"/>
      <c r="J182" s="103"/>
      <c r="K182" s="79" t="s">
        <v>64</v>
      </c>
      <c r="L182" s="64"/>
      <c r="M182" s="4"/>
      <c r="N182" s="4"/>
    </row>
    <row r="183" spans="2:14" ht="15" hidden="1" customHeight="1" thickBot="1" x14ac:dyDescent="0.55000000000000004">
      <c r="B183" s="28"/>
      <c r="C183" s="29">
        <f t="shared" si="26"/>
        <v>2268.8293556671015</v>
      </c>
      <c r="D183" s="25">
        <v>20</v>
      </c>
      <c r="E183" s="31">
        <f t="shared" si="27"/>
        <v>464293.78893491736</v>
      </c>
      <c r="F183" s="31"/>
      <c r="G183" s="31"/>
      <c r="H183" s="31">
        <f t="shared" si="25"/>
        <v>0</v>
      </c>
      <c r="I183" s="102"/>
      <c r="J183" s="103"/>
      <c r="K183" s="79" t="s">
        <v>64</v>
      </c>
      <c r="L183" s="64"/>
      <c r="M183" s="4"/>
      <c r="N183" s="4"/>
    </row>
    <row r="184" spans="2:14" ht="15" hidden="1" customHeight="1" thickBot="1" x14ac:dyDescent="0.55000000000000004">
      <c r="B184" s="28"/>
      <c r="C184" s="29">
        <f t="shared" si="26"/>
        <v>2280.0694151612233</v>
      </c>
      <c r="D184" s="25">
        <v>20</v>
      </c>
      <c r="E184" s="31">
        <f t="shared" si="27"/>
        <v>466593.85835007858</v>
      </c>
      <c r="F184" s="31"/>
      <c r="G184" s="31"/>
      <c r="H184" s="31">
        <f t="shared" si="25"/>
        <v>0</v>
      </c>
      <c r="I184" s="102"/>
      <c r="J184" s="103"/>
      <c r="K184" s="79" t="s">
        <v>64</v>
      </c>
      <c r="L184" s="64"/>
      <c r="M184" s="4"/>
      <c r="N184" s="4"/>
    </row>
    <row r="185" spans="2:14" ht="15" hidden="1" customHeight="1" thickBot="1" x14ac:dyDescent="0.55000000000000004">
      <c r="B185" s="31"/>
      <c r="C185" s="29">
        <f t="shared" si="26"/>
        <v>2291.3646727141777</v>
      </c>
      <c r="D185" s="25">
        <v>20</v>
      </c>
      <c r="E185" s="31">
        <f t="shared" si="27"/>
        <v>468905.22302279278</v>
      </c>
      <c r="F185" s="31"/>
      <c r="G185" s="31"/>
      <c r="H185" s="31">
        <f t="shared" si="25"/>
        <v>0</v>
      </c>
      <c r="I185" s="102"/>
      <c r="J185" s="103"/>
      <c r="K185" s="79" t="s">
        <v>64</v>
      </c>
      <c r="L185" s="64"/>
      <c r="M185" s="4"/>
      <c r="N185" s="4"/>
    </row>
    <row r="186" spans="2:14" ht="15" hidden="1" customHeight="1" thickBot="1" x14ac:dyDescent="0.55000000000000004">
      <c r="B186" s="28"/>
      <c r="C186" s="29">
        <f t="shared" si="26"/>
        <v>2302.7153993944316</v>
      </c>
      <c r="D186" s="25">
        <v>20</v>
      </c>
      <c r="E186" s="31">
        <f t="shared" si="27"/>
        <v>471227.93842218723</v>
      </c>
      <c r="F186" s="31"/>
      <c r="G186" s="31"/>
      <c r="H186" s="31">
        <f t="shared" si="25"/>
        <v>0</v>
      </c>
      <c r="I186" s="102"/>
      <c r="J186" s="103"/>
      <c r="K186" s="79" t="s">
        <v>64</v>
      </c>
      <c r="L186" s="64"/>
      <c r="M186" s="4"/>
      <c r="N186" s="4"/>
    </row>
    <row r="187" spans="2:14" ht="15" hidden="1" customHeight="1" thickBot="1" x14ac:dyDescent="0.55000000000000004">
      <c r="B187" s="28"/>
      <c r="C187" s="29">
        <f t="shared" si="26"/>
        <v>2314.1218676016247</v>
      </c>
      <c r="D187" s="25">
        <v>20</v>
      </c>
      <c r="E187" s="31">
        <f t="shared" si="27"/>
        <v>473562.06028978887</v>
      </c>
      <c r="F187" s="84">
        <f>C188+D188+E187</f>
        <v>475907.64464086195</v>
      </c>
      <c r="G187" s="31"/>
      <c r="H187" s="31">
        <f t="shared" si="25"/>
        <v>0</v>
      </c>
      <c r="I187" s="102"/>
      <c r="J187" s="103"/>
      <c r="K187" s="79" t="s">
        <v>64</v>
      </c>
      <c r="L187" s="64"/>
      <c r="M187" s="4"/>
      <c r="N187" s="4"/>
    </row>
    <row r="188" spans="2:14" ht="15" hidden="1" customHeight="1" thickBot="1" x14ac:dyDescent="0.55000000000000004">
      <c r="B188" s="28"/>
      <c r="C188" s="29">
        <f t="shared" si="26"/>
        <v>2325.5843510731052</v>
      </c>
      <c r="D188" s="25">
        <v>20</v>
      </c>
      <c r="E188" s="31">
        <f>C188+D188+E187-L189</f>
        <v>475907.64464086195</v>
      </c>
      <c r="F188" s="31"/>
      <c r="G188" s="31"/>
      <c r="H188" s="31">
        <f t="shared" si="25"/>
        <v>0</v>
      </c>
      <c r="I188" s="102"/>
      <c r="J188" s="103"/>
      <c r="K188" s="79" t="s">
        <v>64</v>
      </c>
      <c r="L188" s="64"/>
      <c r="M188" s="4"/>
      <c r="N188" s="4"/>
    </row>
    <row r="189" spans="2:14" ht="15" customHeight="1" thickBot="1" x14ac:dyDescent="0.55000000000000004">
      <c r="B189" s="28">
        <v>12</v>
      </c>
      <c r="C189" s="29">
        <f>C177+C178+C179+C180+C181+C182+C183+C184+C185+C186+C187+C188</f>
        <v>27162.677215365871</v>
      </c>
      <c r="D189" s="30">
        <f>D177+D178+D179+D180+D181+D182+D183+D184+D185+D186+D187+D188</f>
        <v>240</v>
      </c>
      <c r="E189" s="31">
        <f>E188</f>
        <v>475907.64464086195</v>
      </c>
      <c r="F189" s="31">
        <f>(F176*L17)+F176</f>
        <v>2801806.3824934419</v>
      </c>
      <c r="G189" s="31">
        <f>F189-E189</f>
        <v>2325898.7378525799</v>
      </c>
      <c r="H189" s="31">
        <f t="shared" si="25"/>
        <v>0</v>
      </c>
      <c r="I189" s="94" t="s">
        <v>26</v>
      </c>
      <c r="J189" s="95"/>
      <c r="K189" s="79" t="s">
        <v>64</v>
      </c>
      <c r="L189" s="63"/>
      <c r="M189" s="4"/>
      <c r="N189" s="4"/>
    </row>
    <row r="190" spans="2:14" ht="15" hidden="1" customHeight="1" thickBot="1" x14ac:dyDescent="0.55000000000000004">
      <c r="B190" s="28"/>
      <c r="C190" s="29">
        <f>(E189)*(J$27)/12</f>
        <v>2337.1031248904997</v>
      </c>
      <c r="D190" s="25">
        <v>20</v>
      </c>
      <c r="E190" s="31">
        <f>C190+D190+E189</f>
        <v>478264.74776575243</v>
      </c>
      <c r="F190" s="31"/>
      <c r="G190" s="31"/>
      <c r="H190" s="31">
        <f t="shared" si="25"/>
        <v>0</v>
      </c>
      <c r="I190" s="102"/>
      <c r="J190" s="103"/>
      <c r="K190" s="79" t="s">
        <v>64</v>
      </c>
      <c r="L190" s="64"/>
      <c r="M190" s="4"/>
      <c r="N190" s="4"/>
    </row>
    <row r="191" spans="2:14" ht="15" hidden="1" customHeight="1" thickBot="1" x14ac:dyDescent="0.55000000000000004">
      <c r="B191" s="28"/>
      <c r="C191" s="29">
        <f>(E190)*(J$27)/12</f>
        <v>2348.6784654863159</v>
      </c>
      <c r="D191" s="25">
        <v>20</v>
      </c>
      <c r="E191" s="31">
        <f>C191+D191+E190</f>
        <v>480633.42623123876</v>
      </c>
      <c r="F191" s="31"/>
      <c r="G191" s="31"/>
      <c r="H191" s="31">
        <f t="shared" si="25"/>
        <v>0</v>
      </c>
      <c r="I191" s="102"/>
      <c r="J191" s="103"/>
      <c r="K191" s="79" t="s">
        <v>64</v>
      </c>
      <c r="L191" s="64"/>
      <c r="M191" s="4"/>
      <c r="N191" s="4"/>
    </row>
    <row r="192" spans="2:14" ht="15" hidden="1" customHeight="1" thickBot="1" x14ac:dyDescent="0.55000000000000004">
      <c r="B192" s="28"/>
      <c r="C192" s="29">
        <f t="shared" ref="C192:C201" si="28">(E191)*(J$27)/12</f>
        <v>2360.3106506505751</v>
      </c>
      <c r="D192" s="25">
        <v>20</v>
      </c>
      <c r="E192" s="31">
        <f t="shared" ref="E192:E200" si="29">C192+D192+E191</f>
        <v>483013.73688188934</v>
      </c>
      <c r="F192" s="31"/>
      <c r="G192" s="31"/>
      <c r="H192" s="31">
        <f t="shared" si="25"/>
        <v>0</v>
      </c>
      <c r="I192" s="102"/>
      <c r="J192" s="103"/>
      <c r="K192" s="79" t="s">
        <v>64</v>
      </c>
      <c r="L192" s="64"/>
      <c r="M192" s="4"/>
      <c r="N192" s="4"/>
    </row>
    <row r="193" spans="2:14" ht="15" hidden="1" customHeight="1" thickBot="1" x14ac:dyDescent="0.55000000000000004">
      <c r="B193" s="28"/>
      <c r="C193" s="29">
        <f t="shared" si="28"/>
        <v>2371.9999595374784</v>
      </c>
      <c r="D193" s="25">
        <v>20</v>
      </c>
      <c r="E193" s="31">
        <f t="shared" si="29"/>
        <v>485405.73684142681</v>
      </c>
      <c r="F193" s="31"/>
      <c r="G193" s="31"/>
      <c r="H193" s="31">
        <f t="shared" si="25"/>
        <v>0</v>
      </c>
      <c r="I193" s="102"/>
      <c r="J193" s="103"/>
      <c r="K193" s="79" t="s">
        <v>64</v>
      </c>
      <c r="L193" s="64"/>
      <c r="M193" s="4"/>
      <c r="N193" s="4"/>
    </row>
    <row r="194" spans="2:14" ht="15" hidden="1" customHeight="1" thickBot="1" x14ac:dyDescent="0.55000000000000004">
      <c r="B194" s="28"/>
      <c r="C194" s="29">
        <f t="shared" si="28"/>
        <v>2383.7466726721073</v>
      </c>
      <c r="D194" s="25">
        <v>20</v>
      </c>
      <c r="E194" s="31">
        <f t="shared" si="29"/>
        <v>487809.48351409892</v>
      </c>
      <c r="F194" s="31"/>
      <c r="G194" s="31"/>
      <c r="H194" s="31">
        <f t="shared" si="25"/>
        <v>0</v>
      </c>
      <c r="I194" s="102"/>
      <c r="J194" s="103"/>
      <c r="K194" s="79" t="s">
        <v>64</v>
      </c>
      <c r="L194" s="64"/>
      <c r="M194" s="4"/>
      <c r="N194" s="4"/>
    </row>
    <row r="195" spans="2:14" ht="15" hidden="1" customHeight="1" thickBot="1" x14ac:dyDescent="0.55000000000000004">
      <c r="B195" s="28"/>
      <c r="C195" s="29">
        <f t="shared" si="28"/>
        <v>2395.5510719571544</v>
      </c>
      <c r="D195" s="25">
        <v>20</v>
      </c>
      <c r="E195" s="31">
        <f t="shared" si="29"/>
        <v>490225.03458605608</v>
      </c>
      <c r="F195" s="31"/>
      <c r="G195" s="31"/>
      <c r="H195" s="31">
        <f t="shared" si="25"/>
        <v>0</v>
      </c>
      <c r="I195" s="102"/>
      <c r="J195" s="103"/>
      <c r="K195" s="79" t="s">
        <v>64</v>
      </c>
      <c r="L195" s="64"/>
      <c r="M195" s="4"/>
      <c r="N195" s="4"/>
    </row>
    <row r="196" spans="2:14" ht="15" hidden="1" customHeight="1" thickBot="1" x14ac:dyDescent="0.55000000000000004">
      <c r="B196" s="28"/>
      <c r="C196" s="29">
        <f t="shared" si="28"/>
        <v>2407.4134406796907</v>
      </c>
      <c r="D196" s="25">
        <v>20</v>
      </c>
      <c r="E196" s="31">
        <f t="shared" si="29"/>
        <v>492652.44802673574</v>
      </c>
      <c r="F196" s="31"/>
      <c r="G196" s="31"/>
      <c r="H196" s="31">
        <f t="shared" si="25"/>
        <v>0</v>
      </c>
      <c r="I196" s="102"/>
      <c r="J196" s="103"/>
      <c r="K196" s="79" t="s">
        <v>64</v>
      </c>
      <c r="L196" s="64"/>
      <c r="M196" s="4"/>
      <c r="N196" s="4"/>
    </row>
    <row r="197" spans="2:14" ht="15" hidden="1" customHeight="1" thickBot="1" x14ac:dyDescent="0.55000000000000004">
      <c r="B197" s="28"/>
      <c r="C197" s="29">
        <f t="shared" si="28"/>
        <v>2419.3340635179616</v>
      </c>
      <c r="D197" s="25">
        <v>20</v>
      </c>
      <c r="E197" s="31">
        <f t="shared" si="29"/>
        <v>495091.78209025372</v>
      </c>
      <c r="F197" s="31"/>
      <c r="G197" s="31"/>
      <c r="H197" s="31">
        <f t="shared" si="25"/>
        <v>0</v>
      </c>
      <c r="I197" s="102"/>
      <c r="J197" s="103"/>
      <c r="K197" s="79" t="s">
        <v>64</v>
      </c>
      <c r="L197" s="64"/>
      <c r="M197" s="4"/>
      <c r="N197" s="4"/>
    </row>
    <row r="198" spans="2:14" ht="15" hidden="1" customHeight="1" thickBot="1" x14ac:dyDescent="0.55000000000000004">
      <c r="B198" s="28"/>
      <c r="C198" s="29">
        <f t="shared" si="28"/>
        <v>2431.3132265482213</v>
      </c>
      <c r="D198" s="25">
        <v>20</v>
      </c>
      <c r="E198" s="31">
        <f t="shared" si="29"/>
        <v>497543.09531680192</v>
      </c>
      <c r="F198" s="31"/>
      <c r="G198" s="31"/>
      <c r="H198" s="31">
        <f t="shared" si="25"/>
        <v>0</v>
      </c>
      <c r="I198" s="102"/>
      <c r="J198" s="103"/>
      <c r="K198" s="79" t="s">
        <v>64</v>
      </c>
      <c r="L198" s="64"/>
      <c r="M198" s="4"/>
      <c r="N198" s="4"/>
    </row>
    <row r="199" spans="2:14" ht="15" hidden="1" customHeight="1" thickBot="1" x14ac:dyDescent="0.55000000000000004">
      <c r="B199" s="28"/>
      <c r="C199" s="29">
        <f t="shared" si="28"/>
        <v>2443.3512172515948</v>
      </c>
      <c r="D199" s="25">
        <v>20</v>
      </c>
      <c r="E199" s="31">
        <f t="shared" si="29"/>
        <v>500006.44653405354</v>
      </c>
      <c r="F199" s="31"/>
      <c r="G199" s="31"/>
      <c r="H199" s="31">
        <f t="shared" si="25"/>
        <v>0</v>
      </c>
      <c r="I199" s="102"/>
      <c r="J199" s="103"/>
      <c r="K199" s="79" t="s">
        <v>64</v>
      </c>
      <c r="L199" s="64"/>
      <c r="M199" s="4"/>
      <c r="N199" s="4"/>
    </row>
    <row r="200" spans="2:14" ht="15" hidden="1" customHeight="1" thickBot="1" x14ac:dyDescent="0.55000000000000004">
      <c r="B200" s="28"/>
      <c r="C200" s="29">
        <f t="shared" si="28"/>
        <v>2455.4483245209813</v>
      </c>
      <c r="D200" s="25">
        <v>20</v>
      </c>
      <c r="E200" s="31">
        <f t="shared" si="29"/>
        <v>502481.89485857449</v>
      </c>
      <c r="F200" s="84">
        <f>C201+D201+E200</f>
        <v>504969.49969724246</v>
      </c>
      <c r="G200" s="31"/>
      <c r="H200" s="31">
        <f t="shared" si="25"/>
        <v>0</v>
      </c>
      <c r="I200" s="102"/>
      <c r="J200" s="103"/>
      <c r="K200" s="79" t="s">
        <v>64</v>
      </c>
      <c r="L200" s="64"/>
      <c r="M200" s="4"/>
      <c r="N200" s="4"/>
    </row>
    <row r="201" spans="2:14" ht="15" hidden="1" customHeight="1" thickBot="1" x14ac:dyDescent="0.55000000000000004">
      <c r="B201" s="28"/>
      <c r="C201" s="29">
        <f t="shared" si="28"/>
        <v>2467.6048386679831</v>
      </c>
      <c r="D201" s="25">
        <v>20</v>
      </c>
      <c r="E201" s="31">
        <f>C201+D201+E200-L202</f>
        <v>504969.49969724246</v>
      </c>
      <c r="F201" s="31"/>
      <c r="G201" s="31"/>
      <c r="H201" s="31">
        <f t="shared" si="25"/>
        <v>0</v>
      </c>
      <c r="I201" s="102"/>
      <c r="J201" s="103"/>
      <c r="K201" s="79" t="s">
        <v>64</v>
      </c>
      <c r="L201" s="64"/>
      <c r="M201" s="4"/>
      <c r="N201" s="4"/>
    </row>
    <row r="202" spans="2:14" ht="15" customHeight="1" thickBot="1" x14ac:dyDescent="0.55000000000000004">
      <c r="B202" s="28">
        <v>13</v>
      </c>
      <c r="C202" s="29">
        <f>C190+C191+C192+C193+C194+C195+C196+C197+C198+C199+C200+C201</f>
        <v>28821.855056380562</v>
      </c>
      <c r="D202" s="30">
        <f>D190+D191+D192+D193+D194+D195+D196+D197+D198+D199+D200+D201</f>
        <v>240</v>
      </c>
      <c r="E202" s="31">
        <f>E201</f>
        <v>504969.49969724246</v>
      </c>
      <c r="F202" s="31">
        <f>(F189*L17)+F189</f>
        <v>2913878.6377931796</v>
      </c>
      <c r="G202" s="31">
        <f>F202-E202</f>
        <v>2408909.1380959372</v>
      </c>
      <c r="H202" s="31">
        <f t="shared" si="25"/>
        <v>0</v>
      </c>
      <c r="I202" s="94" t="s">
        <v>27</v>
      </c>
      <c r="J202" s="95"/>
      <c r="K202" s="79" t="s">
        <v>64</v>
      </c>
      <c r="L202" s="63"/>
      <c r="M202" s="4"/>
      <c r="N202" s="4"/>
    </row>
    <row r="203" spans="2:14" ht="15" hidden="1" customHeight="1" thickBot="1" x14ac:dyDescent="0.55000000000000004">
      <c r="B203" s="28"/>
      <c r="C203" s="29">
        <f>(E202)*(J$27)/12</f>
        <v>2479.8210514298748</v>
      </c>
      <c r="D203" s="25">
        <v>20</v>
      </c>
      <c r="E203" s="31">
        <f>C203+D203+E202</f>
        <v>507469.32074867235</v>
      </c>
      <c r="F203" s="31"/>
      <c r="G203" s="31"/>
      <c r="H203" s="31">
        <f t="shared" si="25"/>
        <v>0</v>
      </c>
      <c r="I203" s="102"/>
      <c r="J203" s="103"/>
      <c r="K203" s="79" t="s">
        <v>64</v>
      </c>
      <c r="L203" s="64"/>
      <c r="M203" s="4"/>
      <c r="N203" s="4"/>
    </row>
    <row r="204" spans="2:14" ht="15" hidden="1" customHeight="1" thickBot="1" x14ac:dyDescent="0.55000000000000004">
      <c r="B204" s="28"/>
      <c r="C204" s="29">
        <f>(E203)*(J$27)/12</f>
        <v>2492.0972559766055</v>
      </c>
      <c r="D204" s="25">
        <v>20</v>
      </c>
      <c r="E204" s="31">
        <f>C204+D204+E203</f>
        <v>509981.41800464893</v>
      </c>
      <c r="F204" s="31"/>
      <c r="G204" s="31"/>
      <c r="H204" s="31">
        <f t="shared" si="25"/>
        <v>0</v>
      </c>
      <c r="I204" s="102"/>
      <c r="J204" s="103"/>
      <c r="K204" s="79" t="s">
        <v>64</v>
      </c>
      <c r="L204" s="64"/>
      <c r="M204" s="4"/>
      <c r="N204" s="4"/>
    </row>
    <row r="205" spans="2:14" ht="15" hidden="1" customHeight="1" thickBot="1" x14ac:dyDescent="0.55000000000000004">
      <c r="B205" s="28"/>
      <c r="C205" s="29">
        <f t="shared" ref="C205:C214" si="30">(E204)*(J$27)/12</f>
        <v>2504.4337469178304</v>
      </c>
      <c r="D205" s="25">
        <v>20</v>
      </c>
      <c r="E205" s="31">
        <f t="shared" ref="E205:E213" si="31">C205+D205+E204</f>
        <v>512505.85175156675</v>
      </c>
      <c r="F205" s="31"/>
      <c r="G205" s="31"/>
      <c r="H205" s="31">
        <f t="shared" si="25"/>
        <v>0</v>
      </c>
      <c r="I205" s="102"/>
      <c r="J205" s="103"/>
      <c r="K205" s="79" t="s">
        <v>64</v>
      </c>
      <c r="L205" s="64"/>
      <c r="M205" s="4"/>
      <c r="N205" s="4"/>
    </row>
    <row r="206" spans="2:14" ht="15" hidden="1" customHeight="1" thickBot="1" x14ac:dyDescent="0.55000000000000004">
      <c r="B206" s="28"/>
      <c r="C206" s="29">
        <f t="shared" si="30"/>
        <v>2516.8308203099859</v>
      </c>
      <c r="D206" s="25">
        <v>20</v>
      </c>
      <c r="E206" s="31">
        <f t="shared" si="31"/>
        <v>515042.68257187674</v>
      </c>
      <c r="F206" s="31"/>
      <c r="G206" s="31"/>
      <c r="H206" s="31">
        <f t="shared" si="25"/>
        <v>0</v>
      </c>
      <c r="I206" s="102"/>
      <c r="J206" s="103"/>
      <c r="K206" s="79" t="s">
        <v>64</v>
      </c>
      <c r="L206" s="64"/>
      <c r="M206" s="4"/>
      <c r="N206" s="4"/>
    </row>
    <row r="207" spans="2:14" ht="15" hidden="1" customHeight="1" thickBot="1" x14ac:dyDescent="0.55000000000000004">
      <c r="B207" s="28"/>
      <c r="C207" s="29">
        <f t="shared" si="30"/>
        <v>2529.2887736633916</v>
      </c>
      <c r="D207" s="25">
        <v>20</v>
      </c>
      <c r="E207" s="31">
        <f t="shared" si="31"/>
        <v>517591.97134554014</v>
      </c>
      <c r="F207" s="31"/>
      <c r="G207" s="31"/>
      <c r="H207" s="31">
        <f t="shared" si="25"/>
        <v>0</v>
      </c>
      <c r="I207" s="102"/>
      <c r="J207" s="103"/>
      <c r="K207" s="79" t="s">
        <v>64</v>
      </c>
      <c r="L207" s="64"/>
      <c r="M207" s="4"/>
      <c r="N207" s="4"/>
    </row>
    <row r="208" spans="2:14" ht="15" hidden="1" customHeight="1" thickBot="1" x14ac:dyDescent="0.55000000000000004">
      <c r="B208" s="28"/>
      <c r="C208" s="29">
        <f t="shared" si="30"/>
        <v>2541.8079059493903</v>
      </c>
      <c r="D208" s="25">
        <v>20</v>
      </c>
      <c r="E208" s="31">
        <f t="shared" si="31"/>
        <v>520153.77925148956</v>
      </c>
      <c r="F208" s="31"/>
      <c r="G208" s="31"/>
      <c r="H208" s="31">
        <f t="shared" si="25"/>
        <v>0</v>
      </c>
      <c r="I208" s="102"/>
      <c r="J208" s="103"/>
      <c r="K208" s="79" t="s">
        <v>64</v>
      </c>
      <c r="L208" s="64"/>
      <c r="M208" s="4"/>
      <c r="N208" s="4"/>
    </row>
    <row r="209" spans="2:14" ht="15" hidden="1" customHeight="1" thickBot="1" x14ac:dyDescent="0.55000000000000004">
      <c r="B209" s="28"/>
      <c r="C209" s="29">
        <f t="shared" si="30"/>
        <v>2554.3885176075232</v>
      </c>
      <c r="D209" s="25">
        <v>20</v>
      </c>
      <c r="E209" s="31">
        <f t="shared" si="31"/>
        <v>522728.16776909708</v>
      </c>
      <c r="F209" s="31"/>
      <c r="G209" s="31"/>
      <c r="H209" s="31">
        <f t="shared" si="25"/>
        <v>0</v>
      </c>
      <c r="I209" s="102"/>
      <c r="J209" s="103"/>
      <c r="K209" s="79" t="s">
        <v>64</v>
      </c>
      <c r="L209" s="64"/>
      <c r="M209" s="4"/>
      <c r="N209" s="4"/>
    </row>
    <row r="210" spans="2:14" ht="15" hidden="1" customHeight="1" thickBot="1" x14ac:dyDescent="0.55000000000000004">
      <c r="B210" s="28"/>
      <c r="C210" s="29">
        <f t="shared" si="30"/>
        <v>2567.0309105527408</v>
      </c>
      <c r="D210" s="25">
        <v>20</v>
      </c>
      <c r="E210" s="31">
        <f t="shared" si="31"/>
        <v>525315.19867964985</v>
      </c>
      <c r="F210" s="31"/>
      <c r="G210" s="31"/>
      <c r="H210" s="31">
        <f t="shared" si="25"/>
        <v>0</v>
      </c>
      <c r="I210" s="102"/>
      <c r="J210" s="103"/>
      <c r="K210" s="79" t="s">
        <v>64</v>
      </c>
      <c r="L210" s="64"/>
      <c r="M210" s="4"/>
      <c r="N210" s="4"/>
    </row>
    <row r="211" spans="2:14" ht="15" hidden="1" customHeight="1" thickBot="1" x14ac:dyDescent="0.55000000000000004">
      <c r="B211" s="31"/>
      <c r="C211" s="29">
        <f t="shared" si="30"/>
        <v>2579.7353881826471</v>
      </c>
      <c r="D211" s="25">
        <v>20</v>
      </c>
      <c r="E211" s="31">
        <f t="shared" si="31"/>
        <v>527914.93406783254</v>
      </c>
      <c r="F211" s="31"/>
      <c r="G211" s="31"/>
      <c r="H211" s="31">
        <f t="shared" si="25"/>
        <v>0</v>
      </c>
      <c r="I211" s="102"/>
      <c r="J211" s="103"/>
      <c r="K211" s="79" t="s">
        <v>64</v>
      </c>
      <c r="L211" s="64"/>
      <c r="M211" s="4"/>
      <c r="N211" s="4"/>
    </row>
    <row r="212" spans="2:14" ht="15" hidden="1" customHeight="1" thickBot="1" x14ac:dyDescent="0.55000000000000004">
      <c r="B212" s="28"/>
      <c r="C212" s="29">
        <f t="shared" si="30"/>
        <v>2592.5022553847812</v>
      </c>
      <c r="D212" s="25">
        <v>20</v>
      </c>
      <c r="E212" s="31">
        <f t="shared" si="31"/>
        <v>530527.43632321735</v>
      </c>
      <c r="F212" s="31"/>
      <c r="G212" s="31"/>
      <c r="H212" s="31">
        <f t="shared" si="25"/>
        <v>0</v>
      </c>
      <c r="I212" s="102"/>
      <c r="J212" s="103"/>
      <c r="K212" s="79" t="s">
        <v>64</v>
      </c>
      <c r="L212" s="64"/>
      <c r="M212" s="4"/>
      <c r="N212" s="4"/>
    </row>
    <row r="213" spans="2:14" ht="15" hidden="1" customHeight="1" thickBot="1" x14ac:dyDescent="0.55000000000000004">
      <c r="B213" s="28"/>
      <c r="C213" s="29">
        <f t="shared" si="30"/>
        <v>2605.3318185439334</v>
      </c>
      <c r="D213" s="25">
        <v>20</v>
      </c>
      <c r="E213" s="31">
        <f t="shared" si="31"/>
        <v>533152.76814176131</v>
      </c>
      <c r="F213" s="84">
        <f>C214+D214+E213</f>
        <v>535790.99252731085</v>
      </c>
      <c r="G213" s="31"/>
      <c r="H213" s="31">
        <f t="shared" si="25"/>
        <v>0</v>
      </c>
      <c r="I213" s="102"/>
      <c r="J213" s="103"/>
      <c r="K213" s="79" t="s">
        <v>64</v>
      </c>
      <c r="L213" s="64"/>
      <c r="M213" s="4"/>
      <c r="N213" s="4"/>
    </row>
    <row r="214" spans="2:14" ht="15" hidden="1" customHeight="1" thickBot="1" x14ac:dyDescent="0.55000000000000004">
      <c r="B214" s="28"/>
      <c r="C214" s="29">
        <f t="shared" si="30"/>
        <v>2618.2243855494994</v>
      </c>
      <c r="D214" s="25">
        <v>20</v>
      </c>
      <c r="E214" s="31">
        <f>C214+D214+E213-L215</f>
        <v>535790.99252731085</v>
      </c>
      <c r="F214" s="31"/>
      <c r="G214" s="31"/>
      <c r="H214" s="31">
        <f t="shared" si="25"/>
        <v>0</v>
      </c>
      <c r="I214" s="102"/>
      <c r="J214" s="103"/>
      <c r="K214" s="79" t="s">
        <v>64</v>
      </c>
      <c r="L214" s="64"/>
      <c r="M214" s="4"/>
      <c r="N214" s="4"/>
    </row>
    <row r="215" spans="2:14" ht="15" customHeight="1" thickBot="1" x14ac:dyDescent="0.55000000000000004">
      <c r="B215" s="28">
        <v>14</v>
      </c>
      <c r="C215" s="29">
        <f>C203+C204+C205+C206+C207+C208+C209+C210+C211+C212+C213+C214</f>
        <v>30581.492830068204</v>
      </c>
      <c r="D215" s="30">
        <f>D203+D204+D205+D206+D207+D208+D209+D211+D210+D212+D213+D214</f>
        <v>240</v>
      </c>
      <c r="E215" s="31">
        <f>E214</f>
        <v>535790.99252731085</v>
      </c>
      <c r="F215" s="31">
        <f>(F202*L17)+F202</f>
        <v>3030433.7833049069</v>
      </c>
      <c r="G215" s="31">
        <f>F215-E215</f>
        <v>2494642.7907775962</v>
      </c>
      <c r="H215" s="31">
        <f t="shared" si="25"/>
        <v>0</v>
      </c>
      <c r="I215" s="94" t="s">
        <v>28</v>
      </c>
      <c r="J215" s="95"/>
      <c r="K215" s="79" t="s">
        <v>64</v>
      </c>
      <c r="L215" s="63"/>
      <c r="M215" s="4"/>
      <c r="N215" s="4"/>
    </row>
    <row r="216" spans="2:14" ht="15" hidden="1" customHeight="1" thickBot="1" x14ac:dyDescent="0.55000000000000004">
      <c r="B216" s="28"/>
      <c r="C216" s="29">
        <f>(E215)*(J$27)/12</f>
        <v>2631.1802658028691</v>
      </c>
      <c r="D216" s="25">
        <v>20</v>
      </c>
      <c r="E216" s="31">
        <f>C216+D216+E215</f>
        <v>538442.17279311374</v>
      </c>
      <c r="F216" s="31"/>
      <c r="G216" s="31"/>
      <c r="H216" s="31">
        <f t="shared" si="25"/>
        <v>0</v>
      </c>
      <c r="I216" s="102"/>
      <c r="J216" s="103"/>
      <c r="K216" s="79" t="s">
        <v>64</v>
      </c>
      <c r="L216" s="64"/>
      <c r="M216" s="4"/>
      <c r="N216" s="4"/>
    </row>
    <row r="217" spans="2:14" ht="15" hidden="1" customHeight="1" thickBot="1" x14ac:dyDescent="0.55000000000000004">
      <c r="B217" s="28"/>
      <c r="C217" s="29">
        <f>(E216)*(J$27)/12</f>
        <v>2644.1997702248495</v>
      </c>
      <c r="D217" s="25">
        <v>20</v>
      </c>
      <c r="E217" s="31">
        <f>C217+D217+E216</f>
        <v>541106.37256333861</v>
      </c>
      <c r="F217" s="31"/>
      <c r="G217" s="31"/>
      <c r="H217" s="31">
        <f t="shared" si="25"/>
        <v>0</v>
      </c>
      <c r="I217" s="102"/>
      <c r="J217" s="103"/>
      <c r="K217" s="79" t="s">
        <v>64</v>
      </c>
      <c r="L217" s="64"/>
      <c r="M217" s="4"/>
      <c r="N217" s="4"/>
    </row>
    <row r="218" spans="2:14" ht="15" hidden="1" customHeight="1" thickBot="1" x14ac:dyDescent="0.55000000000000004">
      <c r="B218" s="28"/>
      <c r="C218" s="29">
        <f t="shared" ref="C218:C227" si="32">(E217)*(J$27)/12</f>
        <v>2657.283211263129</v>
      </c>
      <c r="D218" s="25">
        <v>20</v>
      </c>
      <c r="E218" s="31">
        <f t="shared" ref="E218:E226" si="33">C218+D218+E217</f>
        <v>543783.65577460174</v>
      </c>
      <c r="F218" s="31"/>
      <c r="G218" s="31"/>
      <c r="H218" s="31">
        <f t="shared" si="25"/>
        <v>0</v>
      </c>
      <c r="I218" s="102"/>
      <c r="J218" s="103"/>
      <c r="K218" s="79" t="s">
        <v>64</v>
      </c>
      <c r="L218" s="64"/>
      <c r="M218" s="4"/>
      <c r="N218" s="4"/>
    </row>
    <row r="219" spans="2:14" ht="15" hidden="1" customHeight="1" thickBot="1" x14ac:dyDescent="0.55000000000000004">
      <c r="B219" s="28"/>
      <c r="C219" s="29">
        <f t="shared" si="32"/>
        <v>2670.4309028997736</v>
      </c>
      <c r="D219" s="25">
        <v>20</v>
      </c>
      <c r="E219" s="31">
        <f t="shared" si="33"/>
        <v>546474.08667750156</v>
      </c>
      <c r="F219" s="31"/>
      <c r="G219" s="31"/>
      <c r="H219" s="31">
        <f t="shared" si="25"/>
        <v>0</v>
      </c>
      <c r="I219" s="102"/>
      <c r="J219" s="103"/>
      <c r="K219" s="79" t="s">
        <v>64</v>
      </c>
      <c r="L219" s="64"/>
      <c r="M219" s="4"/>
      <c r="N219" s="4"/>
    </row>
    <row r="220" spans="2:14" ht="15" hidden="1" customHeight="1" thickBot="1" x14ac:dyDescent="0.55000000000000004">
      <c r="B220" s="28"/>
      <c r="C220" s="29">
        <f t="shared" si="32"/>
        <v>2683.6431606587639</v>
      </c>
      <c r="D220" s="25">
        <v>20</v>
      </c>
      <c r="E220" s="31">
        <f t="shared" si="33"/>
        <v>549177.72983816033</v>
      </c>
      <c r="F220" s="31"/>
      <c r="G220" s="31"/>
      <c r="H220" s="31">
        <f t="shared" si="25"/>
        <v>0</v>
      </c>
      <c r="I220" s="102"/>
      <c r="J220" s="103"/>
      <c r="K220" s="79" t="s">
        <v>64</v>
      </c>
      <c r="L220" s="64"/>
      <c r="M220" s="4"/>
      <c r="N220" s="4"/>
    </row>
    <row r="221" spans="2:14" ht="15" hidden="1" customHeight="1" thickBot="1" x14ac:dyDescent="0.55000000000000004">
      <c r="B221" s="28"/>
      <c r="C221" s="29">
        <f t="shared" si="32"/>
        <v>2696.9203016135657</v>
      </c>
      <c r="D221" s="25">
        <v>20</v>
      </c>
      <c r="E221" s="31">
        <f t="shared" si="33"/>
        <v>551894.65013977385</v>
      </c>
      <c r="F221" s="31"/>
      <c r="G221" s="31"/>
      <c r="H221" s="31">
        <f t="shared" si="25"/>
        <v>0</v>
      </c>
      <c r="I221" s="102"/>
      <c r="J221" s="103"/>
      <c r="K221" s="79" t="s">
        <v>64</v>
      </c>
      <c r="L221" s="64"/>
      <c r="M221" s="4"/>
      <c r="N221" s="4"/>
    </row>
    <row r="222" spans="2:14" ht="15" hidden="1" customHeight="1" thickBot="1" x14ac:dyDescent="0.55000000000000004">
      <c r="B222" s="28"/>
      <c r="C222" s="29">
        <f t="shared" si="32"/>
        <v>2710.2626443947397</v>
      </c>
      <c r="D222" s="25">
        <v>20</v>
      </c>
      <c r="E222" s="31">
        <f t="shared" si="33"/>
        <v>554624.91278416861</v>
      </c>
      <c r="F222" s="31"/>
      <c r="G222" s="31"/>
      <c r="H222" s="31">
        <f t="shared" si="25"/>
        <v>0</v>
      </c>
      <c r="I222" s="102"/>
      <c r="J222" s="103"/>
      <c r="K222" s="79" t="s">
        <v>64</v>
      </c>
      <c r="L222" s="64"/>
      <c r="M222" s="4"/>
      <c r="N222" s="4"/>
    </row>
    <row r="223" spans="2:14" ht="15" hidden="1" customHeight="1" thickBot="1" x14ac:dyDescent="0.55000000000000004">
      <c r="B223" s="28"/>
      <c r="C223" s="29">
        <f t="shared" si="32"/>
        <v>2723.6705091975882</v>
      </c>
      <c r="D223" s="25">
        <v>20</v>
      </c>
      <c r="E223" s="31">
        <f t="shared" si="33"/>
        <v>557368.58329336625</v>
      </c>
      <c r="F223" s="31"/>
      <c r="G223" s="31"/>
      <c r="H223" s="31">
        <f t="shared" si="25"/>
        <v>0</v>
      </c>
      <c r="I223" s="102"/>
      <c r="J223" s="103"/>
      <c r="K223" s="79" t="s">
        <v>64</v>
      </c>
      <c r="L223" s="64"/>
      <c r="M223" s="4"/>
      <c r="N223" s="4"/>
    </row>
    <row r="224" spans="2:14" ht="15" hidden="1" customHeight="1" thickBot="1" x14ac:dyDescent="0.55000000000000004">
      <c r="B224" s="28"/>
      <c r="C224" s="29">
        <f t="shared" si="32"/>
        <v>2737.1442177898393</v>
      </c>
      <c r="D224" s="25">
        <v>20</v>
      </c>
      <c r="E224" s="31">
        <f t="shared" si="33"/>
        <v>560125.72751115612</v>
      </c>
      <c r="F224" s="31"/>
      <c r="G224" s="31"/>
      <c r="H224" s="31">
        <f t="shared" si="25"/>
        <v>0</v>
      </c>
      <c r="I224" s="102"/>
      <c r="J224" s="103"/>
      <c r="K224" s="79" t="s">
        <v>64</v>
      </c>
      <c r="L224" s="64"/>
      <c r="M224" s="4"/>
      <c r="N224" s="4"/>
    </row>
    <row r="225" spans="2:14" ht="15" hidden="1" customHeight="1" thickBot="1" x14ac:dyDescent="0.55000000000000004">
      <c r="B225" s="28"/>
      <c r="C225" s="29">
        <f t="shared" si="32"/>
        <v>2750.6840935193691</v>
      </c>
      <c r="D225" s="25">
        <v>20</v>
      </c>
      <c r="E225" s="31">
        <f t="shared" si="33"/>
        <v>562896.41160467546</v>
      </c>
      <c r="F225" s="31"/>
      <c r="G225" s="31"/>
      <c r="H225" s="31">
        <f t="shared" si="25"/>
        <v>0</v>
      </c>
      <c r="I225" s="102"/>
      <c r="J225" s="103"/>
      <c r="K225" s="79" t="s">
        <v>64</v>
      </c>
      <c r="L225" s="64"/>
      <c r="M225" s="4"/>
      <c r="N225" s="4"/>
    </row>
    <row r="226" spans="2:14" ht="15" hidden="1" customHeight="1" thickBot="1" x14ac:dyDescent="0.55000000000000004">
      <c r="B226" s="28"/>
      <c r="C226" s="29">
        <f t="shared" si="32"/>
        <v>2764.2904613219603</v>
      </c>
      <c r="D226" s="25">
        <v>20</v>
      </c>
      <c r="E226" s="31">
        <f t="shared" si="33"/>
        <v>565680.70206599741</v>
      </c>
      <c r="F226" s="84">
        <f>C227+D227+E226</f>
        <v>568478.66571372654</v>
      </c>
      <c r="G226" s="31"/>
      <c r="H226" s="31">
        <f t="shared" si="25"/>
        <v>0</v>
      </c>
      <c r="I226" s="102"/>
      <c r="J226" s="103"/>
      <c r="K226" s="79" t="s">
        <v>64</v>
      </c>
      <c r="L226" s="64"/>
      <c r="M226" s="4"/>
      <c r="N226" s="4"/>
    </row>
    <row r="227" spans="2:14" ht="15" hidden="1" customHeight="1" thickBot="1" x14ac:dyDescent="0.55000000000000004">
      <c r="B227" s="28"/>
      <c r="C227" s="29">
        <f t="shared" si="32"/>
        <v>2777.9636477291024</v>
      </c>
      <c r="D227" s="25">
        <v>20</v>
      </c>
      <c r="E227" s="31">
        <f>C227+D227+E226-L228</f>
        <v>568478.66571372654</v>
      </c>
      <c r="F227" s="31"/>
      <c r="G227" s="31"/>
      <c r="H227" s="31">
        <f t="shared" si="25"/>
        <v>0</v>
      </c>
      <c r="I227" s="102"/>
      <c r="J227" s="103"/>
      <c r="K227" s="79" t="s">
        <v>64</v>
      </c>
      <c r="L227" s="64"/>
      <c r="M227" s="4"/>
      <c r="N227" s="4"/>
    </row>
    <row r="228" spans="2:14" ht="15" customHeight="1" thickBot="1" x14ac:dyDescent="0.55000000000000004">
      <c r="B228" s="28">
        <v>15</v>
      </c>
      <c r="C228" s="29">
        <f>C216+C217+C218+C219+C220+C221+C222+C223+C224+C225+C226+C227</f>
        <v>32447.673186415552</v>
      </c>
      <c r="D228" s="30">
        <f>D216+D217+D218+D219+D220+D221+D222+D223+D224+D225+D226+D227</f>
        <v>240</v>
      </c>
      <c r="E228" s="31">
        <f>E227</f>
        <v>568478.66571372654</v>
      </c>
      <c r="F228" s="31">
        <f>(F215*L17)+F215</f>
        <v>3151651.1346371034</v>
      </c>
      <c r="G228" s="31">
        <f>F228-E228</f>
        <v>2583172.4689233769</v>
      </c>
      <c r="H228" s="31">
        <f t="shared" si="25"/>
        <v>0</v>
      </c>
      <c r="I228" s="94" t="s">
        <v>29</v>
      </c>
      <c r="J228" s="95"/>
      <c r="K228" s="79" t="s">
        <v>64</v>
      </c>
      <c r="L228" s="63"/>
      <c r="M228" s="4"/>
      <c r="N228" s="4"/>
    </row>
    <row r="229" spans="2:14" ht="15" hidden="1" customHeight="1" thickBot="1" x14ac:dyDescent="0.55000000000000004">
      <c r="B229" s="28"/>
      <c r="C229" s="29">
        <f>(E228)*(J$27)/12</f>
        <v>2791.7039808758254</v>
      </c>
      <c r="D229" s="25">
        <v>20</v>
      </c>
      <c r="E229" s="31">
        <f>C229+D229+E228</f>
        <v>571290.36969460233</v>
      </c>
      <c r="F229" s="31"/>
      <c r="G229" s="31"/>
      <c r="H229" s="31">
        <f t="shared" si="25"/>
        <v>0</v>
      </c>
      <c r="I229" s="102"/>
      <c r="J229" s="103"/>
      <c r="K229" s="79" t="s">
        <v>64</v>
      </c>
      <c r="L229" s="64"/>
      <c r="M229" s="4"/>
      <c r="N229" s="4"/>
    </row>
    <row r="230" spans="2:14" ht="15" hidden="1" customHeight="1" thickBot="1" x14ac:dyDescent="0.55000000000000004">
      <c r="B230" s="28"/>
      <c r="C230" s="29">
        <f>(E229)*(J$27)/12</f>
        <v>2805.5117905085767</v>
      </c>
      <c r="D230" s="25">
        <v>20</v>
      </c>
      <c r="E230" s="31">
        <f>C230+D230+E229</f>
        <v>574115.88148511085</v>
      </c>
      <c r="F230" s="31"/>
      <c r="G230" s="31"/>
      <c r="H230" s="31">
        <f t="shared" ref="H230:H293" si="34">H$164</f>
        <v>0</v>
      </c>
      <c r="I230" s="102"/>
      <c r="J230" s="103"/>
      <c r="K230" s="79" t="s">
        <v>64</v>
      </c>
      <c r="L230" s="64"/>
      <c r="M230" s="4"/>
      <c r="N230" s="4"/>
    </row>
    <row r="231" spans="2:14" ht="15" hidden="1" customHeight="1" thickBot="1" x14ac:dyDescent="0.55000000000000004">
      <c r="B231" s="28"/>
      <c r="C231" s="29">
        <f t="shared" ref="C231:C240" si="35">(E230)*(J$27)/12</f>
        <v>2819.387407993132</v>
      </c>
      <c r="D231" s="25">
        <v>20</v>
      </c>
      <c r="E231" s="31">
        <f t="shared" ref="E231:E239" si="36">C231+D231+E230</f>
        <v>576955.26889310393</v>
      </c>
      <c r="F231" s="31"/>
      <c r="G231" s="31"/>
      <c r="H231" s="31">
        <f t="shared" si="34"/>
        <v>0</v>
      </c>
      <c r="I231" s="102"/>
      <c r="J231" s="103"/>
      <c r="K231" s="79" t="s">
        <v>64</v>
      </c>
      <c r="L231" s="64"/>
      <c r="M231" s="4"/>
      <c r="N231" s="4"/>
    </row>
    <row r="232" spans="2:14" ht="15" hidden="1" customHeight="1" thickBot="1" x14ac:dyDescent="0.55000000000000004">
      <c r="B232" s="28"/>
      <c r="C232" s="29">
        <f t="shared" si="35"/>
        <v>2833.3311663225518</v>
      </c>
      <c r="D232" s="25">
        <v>20</v>
      </c>
      <c r="E232" s="31">
        <f t="shared" si="36"/>
        <v>579808.60005942651</v>
      </c>
      <c r="F232" s="31"/>
      <c r="G232" s="31"/>
      <c r="H232" s="31">
        <f t="shared" si="34"/>
        <v>0</v>
      </c>
      <c r="I232" s="102"/>
      <c r="J232" s="103"/>
      <c r="K232" s="79" t="s">
        <v>64</v>
      </c>
      <c r="L232" s="64"/>
      <c r="M232" s="4"/>
      <c r="N232" s="4"/>
    </row>
    <row r="233" spans="2:14" ht="15" hidden="1" customHeight="1" thickBot="1" x14ac:dyDescent="0.55000000000000004">
      <c r="B233" s="28"/>
      <c r="C233" s="29">
        <f t="shared" si="35"/>
        <v>2847.3434001251676</v>
      </c>
      <c r="D233" s="25">
        <v>20</v>
      </c>
      <c r="E233" s="31">
        <f t="shared" si="36"/>
        <v>582675.94345955167</v>
      </c>
      <c r="F233" s="31"/>
      <c r="G233" s="31"/>
      <c r="H233" s="31">
        <f t="shared" si="34"/>
        <v>0</v>
      </c>
      <c r="I233" s="102"/>
      <c r="J233" s="103"/>
      <c r="K233" s="79" t="s">
        <v>64</v>
      </c>
      <c r="L233" s="64"/>
      <c r="M233" s="4"/>
      <c r="N233" s="4"/>
    </row>
    <row r="234" spans="2:14" ht="15" hidden="1" customHeight="1" thickBot="1" x14ac:dyDescent="0.55000000000000004">
      <c r="B234" s="28"/>
      <c r="C234" s="29">
        <f t="shared" si="35"/>
        <v>2861.4244456726151</v>
      </c>
      <c r="D234" s="25">
        <v>20</v>
      </c>
      <c r="E234" s="31">
        <f t="shared" si="36"/>
        <v>585557.36790522432</v>
      </c>
      <c r="F234" s="31"/>
      <c r="G234" s="31"/>
      <c r="H234" s="31">
        <f t="shared" si="34"/>
        <v>0</v>
      </c>
      <c r="I234" s="102"/>
      <c r="J234" s="103"/>
      <c r="K234" s="79" t="s">
        <v>64</v>
      </c>
      <c r="L234" s="64"/>
      <c r="M234" s="4"/>
      <c r="N234" s="4"/>
    </row>
    <row r="235" spans="2:14" ht="15" hidden="1" customHeight="1" thickBot="1" x14ac:dyDescent="0.55000000000000004">
      <c r="B235" s="28"/>
      <c r="C235" s="29">
        <f t="shared" si="35"/>
        <v>2875.5746408879058</v>
      </c>
      <c r="D235" s="25">
        <v>20</v>
      </c>
      <c r="E235" s="31">
        <f t="shared" si="36"/>
        <v>588452.94254611223</v>
      </c>
      <c r="F235" s="31"/>
      <c r="G235" s="31"/>
      <c r="H235" s="31">
        <f t="shared" si="34"/>
        <v>0</v>
      </c>
      <c r="I235" s="102"/>
      <c r="J235" s="103"/>
      <c r="K235" s="79" t="s">
        <v>64</v>
      </c>
      <c r="L235" s="64"/>
      <c r="M235" s="4"/>
      <c r="N235" s="4"/>
    </row>
    <row r="236" spans="2:14" ht="15" hidden="1" customHeight="1" thickBot="1" x14ac:dyDescent="0.55000000000000004">
      <c r="B236" s="31"/>
      <c r="C236" s="29">
        <f t="shared" si="35"/>
        <v>2889.7943253535327</v>
      </c>
      <c r="D236" s="25">
        <v>20</v>
      </c>
      <c r="E236" s="31">
        <f t="shared" si="36"/>
        <v>591362.73687146581</v>
      </c>
      <c r="F236" s="31"/>
      <c r="G236" s="31"/>
      <c r="H236" s="31">
        <f t="shared" si="34"/>
        <v>0</v>
      </c>
      <c r="I236" s="102"/>
      <c r="J236" s="103"/>
      <c r="K236" s="79" t="s">
        <v>64</v>
      </c>
      <c r="L236" s="64"/>
      <c r="M236" s="4"/>
      <c r="N236" s="4"/>
    </row>
    <row r="237" spans="2:14" ht="15" hidden="1" customHeight="1" thickBot="1" x14ac:dyDescent="0.55000000000000004">
      <c r="B237" s="28"/>
      <c r="C237" s="29">
        <f t="shared" si="35"/>
        <v>2904.0838403196235</v>
      </c>
      <c r="D237" s="25">
        <v>20</v>
      </c>
      <c r="E237" s="31">
        <f t="shared" si="36"/>
        <v>594286.82071178546</v>
      </c>
      <c r="F237" s="31"/>
      <c r="G237" s="31"/>
      <c r="H237" s="31">
        <f t="shared" si="34"/>
        <v>0</v>
      </c>
      <c r="I237" s="102"/>
      <c r="J237" s="103"/>
      <c r="K237" s="79" t="s">
        <v>64</v>
      </c>
      <c r="L237" s="64"/>
      <c r="M237" s="4"/>
      <c r="N237" s="4"/>
    </row>
    <row r="238" spans="2:14" ht="15" hidden="1" customHeight="1" thickBot="1" x14ac:dyDescent="0.55000000000000004">
      <c r="B238" s="28"/>
      <c r="C238" s="29">
        <f t="shared" si="35"/>
        <v>2918.4435287121269</v>
      </c>
      <c r="D238" s="25">
        <v>20</v>
      </c>
      <c r="E238" s="31">
        <f t="shared" si="36"/>
        <v>597225.26424049761</v>
      </c>
      <c r="F238" s="31"/>
      <c r="G238" s="31"/>
      <c r="H238" s="31">
        <f t="shared" si="34"/>
        <v>0</v>
      </c>
      <c r="I238" s="102"/>
      <c r="J238" s="103"/>
      <c r="K238" s="79" t="s">
        <v>64</v>
      </c>
      <c r="L238" s="64"/>
      <c r="M238" s="4"/>
      <c r="N238" s="4"/>
    </row>
    <row r="239" spans="2:14" ht="15" hidden="1" customHeight="1" thickBot="1" x14ac:dyDescent="0.55000000000000004">
      <c r="B239" s="28"/>
      <c r="C239" s="29">
        <f t="shared" si="35"/>
        <v>2932.8737351410437</v>
      </c>
      <c r="D239" s="25">
        <v>20</v>
      </c>
      <c r="E239" s="31">
        <f t="shared" si="36"/>
        <v>600178.13797563862</v>
      </c>
      <c r="F239" s="84">
        <f>C240+D240+E239</f>
        <v>603145.51278154727</v>
      </c>
      <c r="G239" s="31"/>
      <c r="H239" s="31">
        <f t="shared" si="34"/>
        <v>0</v>
      </c>
      <c r="I239" s="102"/>
      <c r="J239" s="103"/>
      <c r="K239" s="79" t="s">
        <v>64</v>
      </c>
      <c r="L239" s="64"/>
      <c r="M239" s="4"/>
      <c r="N239" s="4"/>
    </row>
    <row r="240" spans="2:14" ht="15" hidden="1" customHeight="1" thickBot="1" x14ac:dyDescent="0.55000000000000004">
      <c r="B240" s="28"/>
      <c r="C240" s="29">
        <f t="shared" si="35"/>
        <v>2947.3748059086988</v>
      </c>
      <c r="D240" s="25">
        <v>20</v>
      </c>
      <c r="E240" s="31">
        <f>C240+D240+E239-L241</f>
        <v>603145.51278154727</v>
      </c>
      <c r="F240" s="31"/>
      <c r="G240" s="31"/>
      <c r="H240" s="31">
        <f t="shared" si="34"/>
        <v>0</v>
      </c>
      <c r="I240" s="102"/>
      <c r="J240" s="103"/>
      <c r="K240" s="79" t="s">
        <v>64</v>
      </c>
      <c r="L240" s="64"/>
      <c r="M240" s="4"/>
      <c r="N240" s="4"/>
    </row>
    <row r="241" spans="2:14" ht="15" customHeight="1" thickBot="1" x14ac:dyDescent="0.55000000000000004">
      <c r="B241" s="28">
        <v>16</v>
      </c>
      <c r="C241" s="29">
        <f>C229+C230+C231+C232+C233+C234+C235+C236+C238+C237+C239+C240</f>
        <v>34426.847067820803</v>
      </c>
      <c r="D241" s="30">
        <f>D229+D230+D231+D232+D233+D234+D235+D236+D237+D238+D239+D240</f>
        <v>240</v>
      </c>
      <c r="E241" s="31">
        <f>E240</f>
        <v>603145.51278154727</v>
      </c>
      <c r="F241" s="31">
        <f>(F228*L17)+F228</f>
        <v>3277717.1800225875</v>
      </c>
      <c r="G241" s="31">
        <f>F241-E241</f>
        <v>2674571.6672410402</v>
      </c>
      <c r="H241" s="31">
        <f t="shared" si="34"/>
        <v>0</v>
      </c>
      <c r="I241" s="94" t="s">
        <v>30</v>
      </c>
      <c r="J241" s="95"/>
      <c r="K241" s="79" t="s">
        <v>64</v>
      </c>
      <c r="L241" s="63"/>
      <c r="M241" s="4"/>
      <c r="N241" s="4"/>
    </row>
    <row r="242" spans="2:14" ht="15" hidden="1" customHeight="1" thickBot="1" x14ac:dyDescent="0.55000000000000004">
      <c r="B242" s="28"/>
      <c r="C242" s="29">
        <f>(E241)*(K$27)/12</f>
        <v>2961.9470890180487</v>
      </c>
      <c r="D242" s="25">
        <v>20</v>
      </c>
      <c r="E242" s="31">
        <f>C242+D242+E241</f>
        <v>606127.45987056533</v>
      </c>
      <c r="F242" s="31"/>
      <c r="G242" s="31"/>
      <c r="H242" s="31">
        <f t="shared" si="34"/>
        <v>0</v>
      </c>
      <c r="I242" s="102"/>
      <c r="J242" s="103"/>
      <c r="K242" s="79" t="s">
        <v>64</v>
      </c>
      <c r="L242" s="64"/>
      <c r="M242" s="4"/>
      <c r="N242" s="4"/>
    </row>
    <row r="243" spans="2:14" ht="15" hidden="1" customHeight="1" thickBot="1" x14ac:dyDescent="0.55000000000000004">
      <c r="B243" s="28"/>
      <c r="C243" s="29">
        <f>(E242)*(K$27)/12</f>
        <v>2976.5909341810348</v>
      </c>
      <c r="D243" s="25">
        <v>20</v>
      </c>
      <c r="E243" s="31">
        <f>C243+D243+E242</f>
        <v>609124.05080474634</v>
      </c>
      <c r="F243" s="31"/>
      <c r="G243" s="31"/>
      <c r="H243" s="31">
        <f t="shared" si="34"/>
        <v>0</v>
      </c>
      <c r="I243" s="102"/>
      <c r="J243" s="103"/>
      <c r="K243" s="79" t="s">
        <v>64</v>
      </c>
      <c r="L243" s="64"/>
      <c r="M243" s="4"/>
      <c r="N243" s="4"/>
    </row>
    <row r="244" spans="2:14" ht="15" hidden="1" customHeight="1" thickBot="1" x14ac:dyDescent="0.55000000000000004">
      <c r="B244" s="28"/>
      <c r="C244" s="29">
        <f t="shared" ref="C244:C253" si="37">(E243)*(K$27)/12</f>
        <v>2991.306692826975</v>
      </c>
      <c r="D244" s="25">
        <v>20</v>
      </c>
      <c r="E244" s="31">
        <f t="shared" ref="E244:E252" si="38">C244+D244+E243</f>
        <v>612135.35749757336</v>
      </c>
      <c r="F244" s="31"/>
      <c r="G244" s="31"/>
      <c r="H244" s="31">
        <f t="shared" si="34"/>
        <v>0</v>
      </c>
      <c r="I244" s="102"/>
      <c r="J244" s="103"/>
      <c r="K244" s="79" t="s">
        <v>64</v>
      </c>
      <c r="L244" s="64"/>
      <c r="M244" s="4"/>
      <c r="N244" s="4"/>
    </row>
    <row r="245" spans="2:14" ht="15" hidden="1" customHeight="1" thickBot="1" x14ac:dyDescent="0.55000000000000004">
      <c r="B245" s="28"/>
      <c r="C245" s="29">
        <f t="shared" si="37"/>
        <v>3006.094718111</v>
      </c>
      <c r="D245" s="25">
        <v>20</v>
      </c>
      <c r="E245" s="31">
        <f t="shared" si="38"/>
        <v>615161.45221568434</v>
      </c>
      <c r="F245" s="31"/>
      <c r="G245" s="31"/>
      <c r="H245" s="31">
        <f t="shared" si="34"/>
        <v>0</v>
      </c>
      <c r="I245" s="102"/>
      <c r="J245" s="103"/>
      <c r="K245" s="79" t="s">
        <v>64</v>
      </c>
      <c r="L245" s="64"/>
      <c r="M245" s="4"/>
      <c r="N245" s="4"/>
    </row>
    <row r="246" spans="2:14" ht="15" hidden="1" customHeight="1" thickBot="1" x14ac:dyDescent="0.55000000000000004">
      <c r="B246" s="28"/>
      <c r="C246" s="29">
        <f t="shared" si="37"/>
        <v>3020.9553649225236</v>
      </c>
      <c r="D246" s="25">
        <v>20</v>
      </c>
      <c r="E246" s="31">
        <f t="shared" si="38"/>
        <v>618202.40758060687</v>
      </c>
      <c r="F246" s="31"/>
      <c r="G246" s="31"/>
      <c r="H246" s="31">
        <f t="shared" si="34"/>
        <v>0</v>
      </c>
      <c r="I246" s="102"/>
      <c r="J246" s="103"/>
      <c r="K246" s="79" t="s">
        <v>64</v>
      </c>
      <c r="L246" s="64"/>
      <c r="M246" s="4"/>
      <c r="N246" s="4"/>
    </row>
    <row r="247" spans="2:14" ht="15" hidden="1" customHeight="1" thickBot="1" x14ac:dyDescent="0.55000000000000004">
      <c r="B247" s="28"/>
      <c r="C247" s="29">
        <f t="shared" si="37"/>
        <v>3035.8889898937637</v>
      </c>
      <c r="D247" s="25">
        <v>20</v>
      </c>
      <c r="E247" s="31">
        <f t="shared" si="38"/>
        <v>621258.29657050059</v>
      </c>
      <c r="F247" s="31"/>
      <c r="G247" s="31"/>
      <c r="H247" s="31">
        <f t="shared" si="34"/>
        <v>0</v>
      </c>
      <c r="I247" s="102"/>
      <c r="J247" s="103"/>
      <c r="K247" s="79" t="s">
        <v>64</v>
      </c>
      <c r="L247" s="64"/>
      <c r="M247" s="4"/>
      <c r="N247" s="4"/>
    </row>
    <row r="248" spans="2:14" ht="15" hidden="1" customHeight="1" thickBot="1" x14ac:dyDescent="0.55000000000000004">
      <c r="B248" s="28"/>
      <c r="C248" s="29">
        <f t="shared" si="37"/>
        <v>3050.8959514082999</v>
      </c>
      <c r="D248" s="25">
        <v>20</v>
      </c>
      <c r="E248" s="31">
        <f t="shared" si="38"/>
        <v>624329.1925219089</v>
      </c>
      <c r="F248" s="31"/>
      <c r="G248" s="31"/>
      <c r="H248" s="31">
        <f t="shared" si="34"/>
        <v>0</v>
      </c>
      <c r="I248" s="102"/>
      <c r="J248" s="103"/>
      <c r="K248" s="79" t="s">
        <v>64</v>
      </c>
      <c r="L248" s="64"/>
      <c r="M248" s="4"/>
      <c r="N248" s="4"/>
    </row>
    <row r="249" spans="2:14" ht="15" hidden="1" customHeight="1" thickBot="1" x14ac:dyDescent="0.55000000000000004">
      <c r="B249" s="28"/>
      <c r="C249" s="29">
        <f t="shared" si="37"/>
        <v>3065.9766096096741</v>
      </c>
      <c r="D249" s="25">
        <v>20</v>
      </c>
      <c r="E249" s="31">
        <f t="shared" si="38"/>
        <v>627415.16913151857</v>
      </c>
      <c r="F249" s="31"/>
      <c r="G249" s="31"/>
      <c r="H249" s="31">
        <f t="shared" si="34"/>
        <v>0</v>
      </c>
      <c r="I249" s="102"/>
      <c r="J249" s="103"/>
      <c r="K249" s="79" t="s">
        <v>64</v>
      </c>
      <c r="L249" s="64"/>
      <c r="M249" s="4"/>
      <c r="N249" s="4"/>
    </row>
    <row r="250" spans="2:14" ht="15" hidden="1" customHeight="1" thickBot="1" x14ac:dyDescent="0.55000000000000004">
      <c r="B250" s="28"/>
      <c r="C250" s="29">
        <f t="shared" si="37"/>
        <v>3081.1313264100322</v>
      </c>
      <c r="D250" s="25">
        <v>20</v>
      </c>
      <c r="E250" s="31">
        <f t="shared" si="38"/>
        <v>630516.30045792856</v>
      </c>
      <c r="F250" s="31"/>
      <c r="G250" s="31"/>
      <c r="H250" s="31">
        <f t="shared" si="34"/>
        <v>0</v>
      </c>
      <c r="I250" s="102"/>
      <c r="J250" s="103"/>
      <c r="K250" s="79" t="s">
        <v>64</v>
      </c>
      <c r="L250" s="64"/>
      <c r="M250" s="4"/>
      <c r="N250" s="4"/>
    </row>
    <row r="251" spans="2:14" ht="15" hidden="1" customHeight="1" thickBot="1" x14ac:dyDescent="0.55000000000000004">
      <c r="B251" s="28"/>
      <c r="C251" s="29">
        <f t="shared" si="37"/>
        <v>3096.3604654988108</v>
      </c>
      <c r="D251" s="25">
        <v>20</v>
      </c>
      <c r="E251" s="31">
        <f t="shared" si="38"/>
        <v>633632.66092342732</v>
      </c>
      <c r="F251" s="31"/>
      <c r="G251" s="31"/>
      <c r="H251" s="31">
        <f t="shared" si="34"/>
        <v>0</v>
      </c>
      <c r="I251" s="102"/>
      <c r="J251" s="103"/>
      <c r="K251" s="79" t="s">
        <v>64</v>
      </c>
      <c r="L251" s="64"/>
      <c r="M251" s="4"/>
      <c r="N251" s="4"/>
    </row>
    <row r="252" spans="2:14" ht="15" hidden="1" customHeight="1" thickBot="1" x14ac:dyDescent="0.55000000000000004">
      <c r="B252" s="28"/>
      <c r="C252" s="29">
        <f t="shared" si="37"/>
        <v>3111.6643923514644</v>
      </c>
      <c r="D252" s="25">
        <v>20</v>
      </c>
      <c r="E252" s="31">
        <f t="shared" si="38"/>
        <v>636764.32531577884</v>
      </c>
      <c r="F252" s="84">
        <f>C253+D253+E252</f>
        <v>639911.36879001709</v>
      </c>
      <c r="G252" s="31"/>
      <c r="H252" s="31">
        <f t="shared" si="34"/>
        <v>0</v>
      </c>
      <c r="I252" s="102"/>
      <c r="J252" s="103"/>
      <c r="K252" s="79" t="s">
        <v>64</v>
      </c>
      <c r="L252" s="64"/>
      <c r="M252" s="4"/>
      <c r="N252" s="4"/>
    </row>
    <row r="253" spans="2:14" ht="15" hidden="1" customHeight="1" thickBot="1" x14ac:dyDescent="0.55000000000000004">
      <c r="B253" s="28"/>
      <c r="C253" s="29">
        <f t="shared" si="37"/>
        <v>3127.0434742382372</v>
      </c>
      <c r="D253" s="25">
        <v>20</v>
      </c>
      <c r="E253" s="31">
        <f>C253+D253+E252-L254</f>
        <v>639911.36879001709</v>
      </c>
      <c r="F253" s="31"/>
      <c r="G253" s="31"/>
      <c r="H253" s="31">
        <f t="shared" si="34"/>
        <v>0</v>
      </c>
      <c r="I253" s="102"/>
      <c r="J253" s="103"/>
      <c r="K253" s="79" t="s">
        <v>64</v>
      </c>
      <c r="L253" s="64"/>
      <c r="M253" s="4"/>
      <c r="N253" s="4"/>
    </row>
    <row r="254" spans="2:14" ht="15" customHeight="1" thickBot="1" x14ac:dyDescent="0.55000000000000004">
      <c r="B254" s="28">
        <v>17</v>
      </c>
      <c r="C254" s="29">
        <f>C242+C243+C244+C245+C246+C247+C248+C249+C250+C251+C252+C253</f>
        <v>36525.856008469869</v>
      </c>
      <c r="D254" s="30">
        <f>D242+D243+D244+D245+D246+D247+D248+D249+D250+D251+D252+D253</f>
        <v>240</v>
      </c>
      <c r="E254" s="31">
        <f>E253</f>
        <v>639911.36879001709</v>
      </c>
      <c r="F254" s="31">
        <f>(F241*L17)+F241</f>
        <v>3408825.867223491</v>
      </c>
      <c r="G254" s="31">
        <f>F254-E254</f>
        <v>2768914.498433474</v>
      </c>
      <c r="H254" s="31">
        <f t="shared" si="34"/>
        <v>0</v>
      </c>
      <c r="I254" s="94" t="s">
        <v>31</v>
      </c>
      <c r="J254" s="95"/>
      <c r="K254" s="79" t="s">
        <v>64</v>
      </c>
      <c r="L254" s="63"/>
      <c r="M254" s="4"/>
      <c r="N254" s="4"/>
    </row>
    <row r="255" spans="2:14" ht="15" hidden="1" customHeight="1" thickBot="1" x14ac:dyDescent="0.55000000000000004">
      <c r="B255" s="28"/>
      <c r="C255" s="29">
        <f>(E254)*(K$27)/12</f>
        <v>3142.4980802329756</v>
      </c>
      <c r="D255" s="25">
        <v>20</v>
      </c>
      <c r="E255" s="31">
        <f>C255+D255+E254</f>
        <v>643073.86687025009</v>
      </c>
      <c r="F255" s="31"/>
      <c r="G255" s="31"/>
      <c r="H255" s="31">
        <f t="shared" si="34"/>
        <v>0</v>
      </c>
      <c r="I255" s="102"/>
      <c r="J255" s="103"/>
      <c r="K255" s="79" t="s">
        <v>64</v>
      </c>
      <c r="L255" s="64"/>
      <c r="M255" s="4"/>
      <c r="N255" s="4"/>
    </row>
    <row r="256" spans="2:14" ht="15" hidden="1" customHeight="1" thickBot="1" x14ac:dyDescent="0.55000000000000004">
      <c r="B256" s="28"/>
      <c r="C256" s="29">
        <f>(E255)*(K$27)/12</f>
        <v>3158.0285812219868</v>
      </c>
      <c r="D256" s="25">
        <v>20</v>
      </c>
      <c r="E256" s="31">
        <f>C256+D256+E255</f>
        <v>646251.89545147202</v>
      </c>
      <c r="F256" s="31"/>
      <c r="G256" s="31"/>
      <c r="H256" s="31">
        <f t="shared" si="34"/>
        <v>0</v>
      </c>
      <c r="I256" s="102"/>
      <c r="J256" s="103"/>
      <c r="K256" s="79" t="s">
        <v>64</v>
      </c>
      <c r="L256" s="64"/>
      <c r="M256" s="4"/>
      <c r="N256" s="4"/>
    </row>
    <row r="257" spans="2:14" ht="15" hidden="1" customHeight="1" thickBot="1" x14ac:dyDescent="0.55000000000000004">
      <c r="B257" s="28"/>
      <c r="C257" s="29">
        <f t="shared" ref="C257:C266" si="39">(E256)*(K$27)/12</f>
        <v>3173.6353499129377</v>
      </c>
      <c r="D257" s="25">
        <v>20</v>
      </c>
      <c r="E257" s="31">
        <f t="shared" ref="E257:E265" si="40">C257+D257+E256</f>
        <v>649445.53080138494</v>
      </c>
      <c r="F257" s="31"/>
      <c r="G257" s="31"/>
      <c r="H257" s="31">
        <f t="shared" si="34"/>
        <v>0</v>
      </c>
      <c r="I257" s="102"/>
      <c r="J257" s="103"/>
      <c r="K257" s="79" t="s">
        <v>64</v>
      </c>
      <c r="L257" s="64"/>
      <c r="M257" s="4"/>
      <c r="N257" s="4"/>
    </row>
    <row r="258" spans="2:14" ht="15" hidden="1" customHeight="1" thickBot="1" x14ac:dyDescent="0.55000000000000004">
      <c r="B258" s="28"/>
      <c r="C258" s="29">
        <f t="shared" si="39"/>
        <v>3189.3187608438016</v>
      </c>
      <c r="D258" s="25">
        <v>20</v>
      </c>
      <c r="E258" s="31">
        <f t="shared" si="40"/>
        <v>652654.84956222877</v>
      </c>
      <c r="F258" s="31"/>
      <c r="G258" s="31"/>
      <c r="H258" s="31">
        <f t="shared" si="34"/>
        <v>0</v>
      </c>
      <c r="I258" s="102"/>
      <c r="J258" s="103"/>
      <c r="K258" s="79" t="s">
        <v>64</v>
      </c>
      <c r="L258" s="64"/>
      <c r="M258" s="4"/>
      <c r="N258" s="4"/>
    </row>
    <row r="259" spans="2:14" ht="15" hidden="1" customHeight="1" thickBot="1" x14ac:dyDescent="0.55000000000000004">
      <c r="B259" s="28"/>
      <c r="C259" s="29">
        <f t="shared" si="39"/>
        <v>3205.0791903918453</v>
      </c>
      <c r="D259" s="25">
        <v>20</v>
      </c>
      <c r="E259" s="31">
        <f t="shared" si="40"/>
        <v>655879.92875262059</v>
      </c>
      <c r="F259" s="31"/>
      <c r="G259" s="31"/>
      <c r="H259" s="31">
        <f t="shared" si="34"/>
        <v>0</v>
      </c>
      <c r="I259" s="102"/>
      <c r="J259" s="103"/>
      <c r="K259" s="79" t="s">
        <v>64</v>
      </c>
      <c r="L259" s="64"/>
      <c r="M259" s="4"/>
      <c r="N259" s="4"/>
    </row>
    <row r="260" spans="2:14" ht="15" hidden="1" customHeight="1" thickBot="1" x14ac:dyDescent="0.55000000000000004">
      <c r="B260" s="28"/>
      <c r="C260" s="29">
        <f t="shared" si="39"/>
        <v>3220.917016782661</v>
      </c>
      <c r="D260" s="25">
        <v>20</v>
      </c>
      <c r="E260" s="31">
        <f t="shared" si="40"/>
        <v>659120.84576940327</v>
      </c>
      <c r="F260" s="31"/>
      <c r="G260" s="31"/>
      <c r="H260" s="31">
        <f t="shared" si="34"/>
        <v>0</v>
      </c>
      <c r="I260" s="102"/>
      <c r="J260" s="103"/>
      <c r="K260" s="79" t="s">
        <v>64</v>
      </c>
      <c r="L260" s="64"/>
      <c r="M260" s="4"/>
      <c r="N260" s="4"/>
    </row>
    <row r="261" spans="2:14" ht="15" hidden="1" customHeight="1" thickBot="1" x14ac:dyDescent="0.55000000000000004">
      <c r="B261" s="28"/>
      <c r="C261" s="29">
        <f t="shared" si="39"/>
        <v>3236.8326200992447</v>
      </c>
      <c r="D261" s="25">
        <v>20</v>
      </c>
      <c r="E261" s="31">
        <f t="shared" si="40"/>
        <v>662377.67838950246</v>
      </c>
      <c r="F261" s="31"/>
      <c r="G261" s="31"/>
      <c r="H261" s="31">
        <f t="shared" si="34"/>
        <v>0</v>
      </c>
      <c r="I261" s="102"/>
      <c r="J261" s="103"/>
      <c r="K261" s="79" t="s">
        <v>64</v>
      </c>
      <c r="L261" s="64"/>
      <c r="M261" s="4"/>
      <c r="N261" s="4"/>
    </row>
    <row r="262" spans="2:14" ht="15" hidden="1" customHeight="1" thickBot="1" x14ac:dyDescent="0.55000000000000004">
      <c r="B262" s="28"/>
      <c r="C262" s="29">
        <f t="shared" si="39"/>
        <v>3252.8263822911154</v>
      </c>
      <c r="D262" s="25">
        <v>20</v>
      </c>
      <c r="E262" s="31">
        <f t="shared" si="40"/>
        <v>665650.50477179361</v>
      </c>
      <c r="F262" s="31"/>
      <c r="G262" s="31"/>
      <c r="H262" s="31">
        <f t="shared" si="34"/>
        <v>0</v>
      </c>
      <c r="I262" s="102"/>
      <c r="J262" s="103"/>
      <c r="K262" s="79" t="s">
        <v>64</v>
      </c>
      <c r="L262" s="64"/>
      <c r="M262" s="4"/>
      <c r="N262" s="4"/>
    </row>
    <row r="263" spans="2:14" ht="15" hidden="1" customHeight="1" thickBot="1" x14ac:dyDescent="0.55000000000000004">
      <c r="B263" s="31"/>
      <c r="C263" s="29">
        <f t="shared" si="39"/>
        <v>3268.8986871834836</v>
      </c>
      <c r="D263" s="25">
        <v>20</v>
      </c>
      <c r="E263" s="31">
        <f t="shared" si="40"/>
        <v>668939.40345897712</v>
      </c>
      <c r="F263" s="31"/>
      <c r="G263" s="31"/>
      <c r="H263" s="31">
        <f t="shared" si="34"/>
        <v>0</v>
      </c>
      <c r="I263" s="102"/>
      <c r="J263" s="103"/>
      <c r="K263" s="79" t="s">
        <v>64</v>
      </c>
      <c r="L263" s="64"/>
      <c r="M263" s="4"/>
      <c r="N263" s="4"/>
    </row>
    <row r="264" spans="2:14" ht="15" hidden="1" customHeight="1" thickBot="1" x14ac:dyDescent="0.55000000000000004">
      <c r="B264" s="28"/>
      <c r="C264" s="29">
        <f t="shared" si="39"/>
        <v>3285.0499204864605</v>
      </c>
      <c r="D264" s="25">
        <v>20</v>
      </c>
      <c r="E264" s="31">
        <f t="shared" si="40"/>
        <v>672244.45337946352</v>
      </c>
      <c r="F264" s="31"/>
      <c r="G264" s="31"/>
      <c r="H264" s="31">
        <f t="shared" si="34"/>
        <v>0</v>
      </c>
      <c r="I264" s="102"/>
      <c r="J264" s="103"/>
      <c r="K264" s="79" t="s">
        <v>64</v>
      </c>
      <c r="L264" s="64"/>
      <c r="M264" s="4"/>
      <c r="N264" s="4"/>
    </row>
    <row r="265" spans="2:14" ht="15" hidden="1" customHeight="1" thickBot="1" x14ac:dyDescent="0.55000000000000004">
      <c r="B265" s="28"/>
      <c r="C265" s="29">
        <f t="shared" si="39"/>
        <v>3301.280469804316</v>
      </c>
      <c r="D265" s="25">
        <v>20</v>
      </c>
      <c r="E265" s="31">
        <f t="shared" si="40"/>
        <v>675565.73384926782</v>
      </c>
      <c r="F265" s="84">
        <f>C266+D266+E265</f>
        <v>678903.32457391266</v>
      </c>
      <c r="G265" s="31"/>
      <c r="H265" s="31">
        <f t="shared" si="34"/>
        <v>0</v>
      </c>
      <c r="I265" s="102"/>
      <c r="J265" s="103"/>
      <c r="K265" s="79" t="s">
        <v>64</v>
      </c>
      <c r="L265" s="64"/>
      <c r="M265" s="4"/>
      <c r="N265" s="4"/>
    </row>
    <row r="266" spans="2:14" ht="15" hidden="1" customHeight="1" thickBot="1" x14ac:dyDescent="0.55000000000000004">
      <c r="B266" s="28"/>
      <c r="C266" s="29">
        <f t="shared" si="39"/>
        <v>3317.59072464478</v>
      </c>
      <c r="D266" s="25">
        <v>20</v>
      </c>
      <c r="E266" s="31">
        <f>C266+D266+E265-L267</f>
        <v>678903.32457391266</v>
      </c>
      <c r="F266" s="31"/>
      <c r="G266" s="31"/>
      <c r="H266" s="31">
        <f t="shared" si="34"/>
        <v>0</v>
      </c>
      <c r="I266" s="102"/>
      <c r="J266" s="103"/>
      <c r="K266" s="79" t="s">
        <v>64</v>
      </c>
      <c r="L266" s="64"/>
      <c r="M266" s="4"/>
      <c r="N266" s="4"/>
    </row>
    <row r="267" spans="2:14" ht="15" customHeight="1" thickBot="1" x14ac:dyDescent="0.55000000000000004">
      <c r="B267" s="28">
        <v>18</v>
      </c>
      <c r="C267" s="29">
        <f>C255+C256+C257+C258+C259+C260+C261+C262+C263+C264+C265+C266</f>
        <v>38751.95578389561</v>
      </c>
      <c r="D267" s="30">
        <f>D255+D256+D257+D258+D259+D260+D261+D262+D263+D264+D265+D266</f>
        <v>240</v>
      </c>
      <c r="E267" s="31">
        <f>E266</f>
        <v>678903.32457391266</v>
      </c>
      <c r="F267" s="31">
        <f>(F254*L17)+F254</f>
        <v>3545178.9019124308</v>
      </c>
      <c r="G267" s="31">
        <f>F267-E267</f>
        <v>2866275.5773385181</v>
      </c>
      <c r="H267" s="31">
        <f t="shared" si="34"/>
        <v>0</v>
      </c>
      <c r="I267" s="94" t="s">
        <v>32</v>
      </c>
      <c r="J267" s="95"/>
      <c r="K267" s="79" t="s">
        <v>64</v>
      </c>
      <c r="L267" s="63"/>
      <c r="M267" s="4"/>
      <c r="N267" s="4"/>
    </row>
    <row r="268" spans="2:14" ht="15" hidden="1" customHeight="1" thickBot="1" x14ac:dyDescent="0.55000000000000004">
      <c r="B268" s="28"/>
      <c r="C268" s="29">
        <f>(E267)*(K$27)/12</f>
        <v>3333.9810764283898</v>
      </c>
      <c r="D268" s="25">
        <v>20</v>
      </c>
      <c r="E268" s="31">
        <f>C268+D268+E267</f>
        <v>682257.30565034109</v>
      </c>
      <c r="F268" s="31"/>
      <c r="G268" s="31"/>
      <c r="H268" s="31">
        <f t="shared" si="34"/>
        <v>0</v>
      </c>
      <c r="I268" s="102"/>
      <c r="J268" s="103"/>
      <c r="K268" s="79" t="s">
        <v>64</v>
      </c>
      <c r="L268" s="64"/>
      <c r="M268" s="4"/>
      <c r="N268" s="4"/>
    </row>
    <row r="269" spans="2:14" ht="15" hidden="1" customHeight="1" thickBot="1" x14ac:dyDescent="0.55000000000000004">
      <c r="B269" s="28"/>
      <c r="C269" s="29">
        <f>(E268)*(K$27)/12</f>
        <v>3350.4519184978835</v>
      </c>
      <c r="D269" s="25">
        <v>20</v>
      </c>
      <c r="E269" s="31">
        <f>C269+D269+E268</f>
        <v>685627.75756883901</v>
      </c>
      <c r="F269" s="31"/>
      <c r="G269" s="31"/>
      <c r="H269" s="31">
        <f t="shared" si="34"/>
        <v>0</v>
      </c>
      <c r="I269" s="102"/>
      <c r="J269" s="103"/>
      <c r="K269" s="79" t="s">
        <v>64</v>
      </c>
      <c r="L269" s="64"/>
      <c r="M269" s="4"/>
      <c r="N269" s="4"/>
    </row>
    <row r="270" spans="2:14" ht="15" hidden="1" customHeight="1" thickBot="1" x14ac:dyDescent="0.55000000000000004">
      <c r="B270" s="28"/>
      <c r="C270" s="29">
        <f t="shared" ref="C270:C279" si="41">(E269)*(K$27)/12</f>
        <v>3367.00364612764</v>
      </c>
      <c r="D270" s="25">
        <v>20</v>
      </c>
      <c r="E270" s="31">
        <f t="shared" ref="E270:E278" si="42">C270+D270+E269</f>
        <v>689014.76121496665</v>
      </c>
      <c r="F270" s="31"/>
      <c r="G270" s="31"/>
      <c r="H270" s="31">
        <f t="shared" si="34"/>
        <v>0</v>
      </c>
      <c r="I270" s="102"/>
      <c r="J270" s="103"/>
      <c r="K270" s="79" t="s">
        <v>64</v>
      </c>
      <c r="L270" s="64"/>
      <c r="M270" s="4"/>
      <c r="N270" s="4"/>
    </row>
    <row r="271" spans="2:14" ht="15" hidden="1" customHeight="1" thickBot="1" x14ac:dyDescent="0.55000000000000004">
      <c r="B271" s="28"/>
      <c r="C271" s="29">
        <f t="shared" si="41"/>
        <v>3383.6366565331659</v>
      </c>
      <c r="D271" s="25">
        <v>20</v>
      </c>
      <c r="E271" s="31">
        <f t="shared" si="42"/>
        <v>692418.39787149976</v>
      </c>
      <c r="F271" s="31"/>
      <c r="G271" s="31"/>
      <c r="H271" s="31">
        <f t="shared" si="34"/>
        <v>0</v>
      </c>
      <c r="I271" s="102"/>
      <c r="J271" s="103"/>
      <c r="K271" s="79" t="s">
        <v>64</v>
      </c>
      <c r="L271" s="64"/>
      <c r="M271" s="4"/>
      <c r="N271" s="4"/>
    </row>
    <row r="272" spans="2:14" ht="15" hidden="1" customHeight="1" thickBot="1" x14ac:dyDescent="0.55000000000000004">
      <c r="B272" s="28"/>
      <c r="C272" s="29">
        <f t="shared" si="41"/>
        <v>3400.3513488806238</v>
      </c>
      <c r="D272" s="25">
        <v>20</v>
      </c>
      <c r="E272" s="31">
        <f t="shared" si="42"/>
        <v>695838.74922038044</v>
      </c>
      <c r="F272" s="31"/>
      <c r="G272" s="31"/>
      <c r="H272" s="31">
        <f t="shared" si="34"/>
        <v>0</v>
      </c>
      <c r="I272" s="102"/>
      <c r="J272" s="103"/>
      <c r="K272" s="79" t="s">
        <v>64</v>
      </c>
      <c r="L272" s="64"/>
      <c r="M272" s="4"/>
      <c r="N272" s="4"/>
    </row>
    <row r="273" spans="2:14" ht="15" hidden="1" customHeight="1" thickBot="1" x14ac:dyDescent="0.55000000000000004">
      <c r="B273" s="28"/>
      <c r="C273" s="29">
        <f t="shared" si="41"/>
        <v>3417.1481242964182</v>
      </c>
      <c r="D273" s="25">
        <v>20</v>
      </c>
      <c r="E273" s="31">
        <f t="shared" si="42"/>
        <v>699275.89734467689</v>
      </c>
      <c r="F273" s="31"/>
      <c r="G273" s="31"/>
      <c r="H273" s="31">
        <f t="shared" si="34"/>
        <v>0</v>
      </c>
      <c r="I273" s="102"/>
      <c r="J273" s="103"/>
      <c r="K273" s="79" t="s">
        <v>64</v>
      </c>
      <c r="L273" s="64"/>
      <c r="M273" s="4"/>
      <c r="N273" s="4"/>
    </row>
    <row r="274" spans="2:14" ht="15" hidden="1" customHeight="1" thickBot="1" x14ac:dyDescent="0.55000000000000004">
      <c r="B274" s="28"/>
      <c r="C274" s="29">
        <f t="shared" si="41"/>
        <v>3434.0273858768178</v>
      </c>
      <c r="D274" s="25">
        <v>20</v>
      </c>
      <c r="E274" s="31">
        <f t="shared" si="42"/>
        <v>702729.92473055376</v>
      </c>
      <c r="F274" s="31"/>
      <c r="G274" s="31"/>
      <c r="H274" s="31">
        <f t="shared" si="34"/>
        <v>0</v>
      </c>
      <c r="I274" s="102"/>
      <c r="J274" s="103"/>
      <c r="K274" s="79" t="s">
        <v>64</v>
      </c>
      <c r="L274" s="64"/>
      <c r="M274" s="4"/>
      <c r="N274" s="4"/>
    </row>
    <row r="275" spans="2:14" ht="15" hidden="1" customHeight="1" thickBot="1" x14ac:dyDescent="0.55000000000000004">
      <c r="B275" s="28"/>
      <c r="C275" s="29">
        <f t="shared" si="41"/>
        <v>3450.9895386976277</v>
      </c>
      <c r="D275" s="25">
        <v>20</v>
      </c>
      <c r="E275" s="31">
        <f t="shared" si="42"/>
        <v>706200.9142692514</v>
      </c>
      <c r="F275" s="31"/>
      <c r="G275" s="31"/>
      <c r="H275" s="31">
        <f t="shared" si="34"/>
        <v>0</v>
      </c>
      <c r="I275" s="102"/>
      <c r="J275" s="103"/>
      <c r="K275" s="79" t="s">
        <v>64</v>
      </c>
      <c r="L275" s="64"/>
      <c r="M275" s="4"/>
      <c r="N275" s="4"/>
    </row>
    <row r="276" spans="2:14" ht="15" hidden="1" customHeight="1" thickBot="1" x14ac:dyDescent="0.55000000000000004">
      <c r="B276" s="28"/>
      <c r="C276" s="29">
        <f t="shared" si="41"/>
        <v>3468.034989823916</v>
      </c>
      <c r="D276" s="25">
        <v>20</v>
      </c>
      <c r="E276" s="31">
        <f t="shared" si="42"/>
        <v>709688.94925907534</v>
      </c>
      <c r="F276" s="31"/>
      <c r="G276" s="31"/>
      <c r="H276" s="31">
        <f t="shared" si="34"/>
        <v>0</v>
      </c>
      <c r="I276" s="102"/>
      <c r="J276" s="103"/>
      <c r="K276" s="79" t="s">
        <v>64</v>
      </c>
      <c r="L276" s="64"/>
      <c r="M276" s="4"/>
      <c r="N276" s="4"/>
    </row>
    <row r="277" spans="2:14" ht="15" hidden="1" customHeight="1" thickBot="1" x14ac:dyDescent="0.55000000000000004">
      <c r="B277" s="28"/>
      <c r="C277" s="29">
        <f t="shared" si="41"/>
        <v>3485.1641483197759</v>
      </c>
      <c r="D277" s="25">
        <v>20</v>
      </c>
      <c r="E277" s="31">
        <f t="shared" si="42"/>
        <v>713194.11340739508</v>
      </c>
      <c r="F277" s="31"/>
      <c r="G277" s="31"/>
      <c r="H277" s="31">
        <f t="shared" si="34"/>
        <v>0</v>
      </c>
      <c r="I277" s="102"/>
      <c r="J277" s="103"/>
      <c r="K277" s="79" t="s">
        <v>64</v>
      </c>
      <c r="L277" s="64"/>
      <c r="M277" s="4"/>
      <c r="N277" s="4"/>
    </row>
    <row r="278" spans="2:14" ht="15" hidden="1" customHeight="1" thickBot="1" x14ac:dyDescent="0.55000000000000004">
      <c r="B278" s="28"/>
      <c r="C278" s="29">
        <f t="shared" si="41"/>
        <v>3502.3774252581497</v>
      </c>
      <c r="D278" s="25">
        <v>20</v>
      </c>
      <c r="E278" s="31">
        <f t="shared" si="42"/>
        <v>716716.49083265325</v>
      </c>
      <c r="F278" s="84">
        <f>C279+D279+E278</f>
        <v>720256.16606638394</v>
      </c>
      <c r="G278" s="31"/>
      <c r="H278" s="31">
        <f t="shared" si="34"/>
        <v>0</v>
      </c>
      <c r="I278" s="102"/>
      <c r="J278" s="103"/>
      <c r="K278" s="79" t="s">
        <v>64</v>
      </c>
      <c r="L278" s="64"/>
      <c r="M278" s="4"/>
      <c r="N278" s="4"/>
    </row>
    <row r="279" spans="2:14" ht="15" hidden="1" customHeight="1" thickBot="1" x14ac:dyDescent="0.55000000000000004">
      <c r="B279" s="28"/>
      <c r="C279" s="29">
        <f t="shared" si="41"/>
        <v>3519.675233730688</v>
      </c>
      <c r="D279" s="25">
        <v>20</v>
      </c>
      <c r="E279" s="31">
        <f>C279+D279+E278-L280</f>
        <v>720256.16606638394</v>
      </c>
      <c r="F279" s="31"/>
      <c r="G279" s="31"/>
      <c r="H279" s="31">
        <f t="shared" si="34"/>
        <v>0</v>
      </c>
      <c r="I279" s="102"/>
      <c r="J279" s="103"/>
      <c r="K279" s="79" t="s">
        <v>64</v>
      </c>
      <c r="L279" s="64"/>
      <c r="M279" s="4"/>
      <c r="N279" s="4"/>
    </row>
    <row r="280" spans="2:14" ht="15" customHeight="1" thickBot="1" x14ac:dyDescent="0.55000000000000004">
      <c r="B280" s="28">
        <v>19</v>
      </c>
      <c r="C280" s="29">
        <f>C268+C269+C270+C271+C272+C273+C274+C275+C276+C277+C278+C279</f>
        <v>41112.841492471096</v>
      </c>
      <c r="D280" s="30">
        <f>D268+D269+D270+D271+D272+D273+D274+D275+D276+D277+D278+D279</f>
        <v>240</v>
      </c>
      <c r="E280" s="31">
        <f>E279</f>
        <v>720256.16606638394</v>
      </c>
      <c r="F280" s="31">
        <f>(F267*L17)+F267</f>
        <v>3686986.0579889282</v>
      </c>
      <c r="G280" s="31">
        <f>F280-E280</f>
        <v>2966729.8919225442</v>
      </c>
      <c r="H280" s="31">
        <f t="shared" si="34"/>
        <v>0</v>
      </c>
      <c r="I280" s="94" t="s">
        <v>33</v>
      </c>
      <c r="J280" s="95"/>
      <c r="K280" s="79" t="s">
        <v>64</v>
      </c>
      <c r="L280" s="63"/>
      <c r="M280" s="4"/>
      <c r="N280" s="4"/>
    </row>
    <row r="281" spans="2:14" ht="15" hidden="1" customHeight="1" thickBot="1" x14ac:dyDescent="0.55000000000000004">
      <c r="B281" s="28"/>
      <c r="C281" s="29">
        <f>(E280)*(K$27)/12</f>
        <v>3537.0579888576672</v>
      </c>
      <c r="D281" s="25">
        <v>20</v>
      </c>
      <c r="E281" s="31">
        <f>C281+D281+E280</f>
        <v>723813.22405524156</v>
      </c>
      <c r="F281" s="31"/>
      <c r="G281" s="31"/>
      <c r="H281" s="31">
        <f t="shared" si="34"/>
        <v>0</v>
      </c>
      <c r="I281" s="104"/>
      <c r="J281" s="103"/>
      <c r="K281" s="79" t="s">
        <v>64</v>
      </c>
      <c r="L281" s="64"/>
      <c r="M281" s="4"/>
      <c r="N281" s="4"/>
    </row>
    <row r="282" spans="2:14" ht="15" hidden="1" customHeight="1" thickBot="1" x14ac:dyDescent="0.55000000000000004">
      <c r="B282" s="28"/>
      <c r="C282" s="29">
        <f>(E281)*(K$27)/12</f>
        <v>3554.526107797949</v>
      </c>
      <c r="D282" s="25">
        <v>20</v>
      </c>
      <c r="E282" s="31">
        <f>C282+D282+E281</f>
        <v>727387.75016303954</v>
      </c>
      <c r="F282" s="31"/>
      <c r="G282" s="31"/>
      <c r="H282" s="31">
        <f t="shared" si="34"/>
        <v>0</v>
      </c>
      <c r="I282" s="104"/>
      <c r="J282" s="103"/>
      <c r="K282" s="79" t="s">
        <v>64</v>
      </c>
      <c r="L282" s="64"/>
      <c r="M282" s="4"/>
      <c r="N282" s="4"/>
    </row>
    <row r="283" spans="2:14" ht="15" hidden="1" customHeight="1" thickBot="1" x14ac:dyDescent="0.55000000000000004">
      <c r="B283" s="28"/>
      <c r="C283" s="29">
        <f t="shared" ref="C283:C292" si="43">(E282)*(K$27)/12</f>
        <v>3572.0800097589931</v>
      </c>
      <c r="D283" s="25">
        <v>20</v>
      </c>
      <c r="E283" s="31">
        <f t="shared" ref="E283:E291" si="44">C283+D283+E282</f>
        <v>730979.83017279848</v>
      </c>
      <c r="F283" s="31"/>
      <c r="G283" s="31"/>
      <c r="H283" s="31">
        <f t="shared" si="34"/>
        <v>0</v>
      </c>
      <c r="I283" s="104"/>
      <c r="J283" s="103"/>
      <c r="K283" s="79" t="s">
        <v>64</v>
      </c>
      <c r="L283" s="64"/>
      <c r="M283" s="4"/>
      <c r="N283" s="4"/>
    </row>
    <row r="284" spans="2:14" ht="15" hidden="1" customHeight="1" thickBot="1" x14ac:dyDescent="0.55000000000000004">
      <c r="B284" s="28"/>
      <c r="C284" s="29">
        <f t="shared" si="43"/>
        <v>3589.720116006918</v>
      </c>
      <c r="D284" s="25">
        <v>20</v>
      </c>
      <c r="E284" s="31">
        <f t="shared" si="44"/>
        <v>734589.55028880539</v>
      </c>
      <c r="F284" s="31"/>
      <c r="G284" s="31"/>
      <c r="H284" s="31">
        <f t="shared" si="34"/>
        <v>0</v>
      </c>
      <c r="I284" s="104"/>
      <c r="J284" s="103"/>
      <c r="K284" s="79" t="s">
        <v>64</v>
      </c>
      <c r="L284" s="64"/>
      <c r="M284" s="4"/>
      <c r="N284" s="4"/>
    </row>
    <row r="285" spans="2:14" ht="15" hidden="1" customHeight="1" thickBot="1" x14ac:dyDescent="0.55000000000000004">
      <c r="B285" s="28"/>
      <c r="C285" s="29">
        <f t="shared" si="43"/>
        <v>3607.4468498766087</v>
      </c>
      <c r="D285" s="25">
        <v>20</v>
      </c>
      <c r="E285" s="31">
        <f t="shared" si="44"/>
        <v>738216.99713868205</v>
      </c>
      <c r="F285" s="31"/>
      <c r="G285" s="31"/>
      <c r="H285" s="31">
        <f t="shared" si="34"/>
        <v>0</v>
      </c>
      <c r="I285" s="104"/>
      <c r="J285" s="103"/>
      <c r="K285" s="79" t="s">
        <v>64</v>
      </c>
      <c r="L285" s="64"/>
      <c r="M285" s="4"/>
      <c r="N285" s="4"/>
    </row>
    <row r="286" spans="2:14" ht="15" hidden="1" customHeight="1" thickBot="1" x14ac:dyDescent="0.55000000000000004">
      <c r="B286" s="28"/>
      <c r="C286" s="29">
        <f t="shared" si="43"/>
        <v>3625.2606367818776</v>
      </c>
      <c r="D286" s="25">
        <v>20</v>
      </c>
      <c r="E286" s="31">
        <f t="shared" si="44"/>
        <v>741862.25777546398</v>
      </c>
      <c r="F286" s="31"/>
      <c r="G286" s="31"/>
      <c r="H286" s="31">
        <f t="shared" si="34"/>
        <v>0</v>
      </c>
      <c r="I286" s="104"/>
      <c r="J286" s="103"/>
      <c r="K286" s="79" t="s">
        <v>64</v>
      </c>
      <c r="L286" s="64"/>
      <c r="M286" s="4"/>
      <c r="N286" s="4"/>
    </row>
    <row r="287" spans="2:14" ht="15" hidden="1" customHeight="1" thickBot="1" x14ac:dyDescent="0.55000000000000004">
      <c r="B287" s="28"/>
      <c r="C287" s="29">
        <f t="shared" si="43"/>
        <v>3643.1619042256748</v>
      </c>
      <c r="D287" s="25">
        <v>20</v>
      </c>
      <c r="E287" s="31">
        <f t="shared" si="44"/>
        <v>745525.41967968969</v>
      </c>
      <c r="F287" s="31"/>
      <c r="G287" s="31"/>
      <c r="H287" s="31">
        <f t="shared" si="34"/>
        <v>0</v>
      </c>
      <c r="I287" s="104"/>
      <c r="J287" s="103"/>
      <c r="K287" s="79" t="s">
        <v>64</v>
      </c>
      <c r="L287" s="64"/>
      <c r="M287" s="4"/>
      <c r="N287" s="4"/>
    </row>
    <row r="288" spans="2:14" ht="15" hidden="1" customHeight="1" thickBot="1" x14ac:dyDescent="0.55000000000000004">
      <c r="B288" s="28"/>
      <c r="C288" s="29">
        <f t="shared" si="43"/>
        <v>3661.1510818103429</v>
      </c>
      <c r="D288" s="25">
        <v>20</v>
      </c>
      <c r="E288" s="31">
        <f t="shared" si="44"/>
        <v>749206.57076150004</v>
      </c>
      <c r="F288" s="31"/>
      <c r="G288" s="31"/>
      <c r="H288" s="31">
        <f t="shared" si="34"/>
        <v>0</v>
      </c>
      <c r="I288" s="104"/>
      <c r="J288" s="103"/>
      <c r="K288" s="79" t="s">
        <v>64</v>
      </c>
      <c r="L288" s="64"/>
      <c r="M288" s="4"/>
      <c r="N288" s="4"/>
    </row>
    <row r="289" spans="2:14" ht="15" hidden="1" customHeight="1" thickBot="1" x14ac:dyDescent="0.55000000000000004">
      <c r="B289" s="31"/>
      <c r="C289" s="29">
        <f t="shared" si="43"/>
        <v>3679.2286012479331</v>
      </c>
      <c r="D289" s="25">
        <v>20</v>
      </c>
      <c r="E289" s="31">
        <f t="shared" si="44"/>
        <v>752905.79936274793</v>
      </c>
      <c r="F289" s="31"/>
      <c r="G289" s="31"/>
      <c r="H289" s="31">
        <f t="shared" si="34"/>
        <v>0</v>
      </c>
      <c r="I289" s="104"/>
      <c r="J289" s="103"/>
      <c r="K289" s="79" t="s">
        <v>64</v>
      </c>
      <c r="L289" s="64"/>
      <c r="M289" s="4"/>
      <c r="N289" s="4"/>
    </row>
    <row r="290" spans="2:14" ht="15" hidden="1" customHeight="1" thickBot="1" x14ac:dyDescent="0.55000000000000004">
      <c r="B290" s="28"/>
      <c r="C290" s="29">
        <f t="shared" si="43"/>
        <v>3697.3948963705611</v>
      </c>
      <c r="D290" s="25">
        <v>20</v>
      </c>
      <c r="E290" s="31">
        <f t="shared" si="44"/>
        <v>756623.19425911852</v>
      </c>
      <c r="F290" s="31"/>
      <c r="G290" s="31"/>
      <c r="H290" s="31">
        <f t="shared" si="34"/>
        <v>0</v>
      </c>
      <c r="I290" s="104"/>
      <c r="J290" s="103"/>
      <c r="K290" s="79" t="s">
        <v>64</v>
      </c>
      <c r="L290" s="64"/>
      <c r="M290" s="4"/>
      <c r="N290" s="4"/>
    </row>
    <row r="291" spans="2:14" ht="15" hidden="1" customHeight="1" thickBot="1" x14ac:dyDescent="0.55000000000000004">
      <c r="B291" s="28"/>
      <c r="C291" s="29">
        <f t="shared" si="43"/>
        <v>3715.6504031408217</v>
      </c>
      <c r="D291" s="25">
        <v>20</v>
      </c>
      <c r="E291" s="31">
        <f t="shared" si="44"/>
        <v>760358.84466225933</v>
      </c>
      <c r="F291" s="84">
        <f>C292+D292+E291</f>
        <v>764112.84022192156</v>
      </c>
      <c r="G291" s="31"/>
      <c r="H291" s="31">
        <f t="shared" si="34"/>
        <v>0</v>
      </c>
      <c r="I291" s="104"/>
      <c r="J291" s="103"/>
      <c r="K291" s="79" t="s">
        <v>64</v>
      </c>
      <c r="L291" s="64"/>
      <c r="M291" s="4"/>
      <c r="N291" s="4"/>
    </row>
    <row r="292" spans="2:14" ht="15" hidden="1" customHeight="1" thickBot="1" x14ac:dyDescent="0.55000000000000004">
      <c r="B292" s="28"/>
      <c r="C292" s="29">
        <f t="shared" si="43"/>
        <v>3733.9955596622453</v>
      </c>
      <c r="D292" s="25">
        <v>20</v>
      </c>
      <c r="E292" s="31">
        <f>C292+D292+E291-L293</f>
        <v>764112.84022192156</v>
      </c>
      <c r="F292" s="84"/>
      <c r="G292" s="31"/>
      <c r="H292" s="31">
        <f t="shared" si="34"/>
        <v>0</v>
      </c>
      <c r="I292" s="104"/>
      <c r="J292" s="103"/>
      <c r="K292" s="79" t="s">
        <v>64</v>
      </c>
      <c r="L292" s="64"/>
      <c r="M292" s="4"/>
      <c r="N292" s="4"/>
    </row>
    <row r="293" spans="2:14" ht="15" customHeight="1" thickBot="1" x14ac:dyDescent="0.55000000000000004">
      <c r="B293" s="59">
        <v>20</v>
      </c>
      <c r="C293" s="60">
        <f>C281+C282+C283+C284+C285+C286+C287+C288+C289+C290+C291+C292</f>
        <v>43616.674155537592</v>
      </c>
      <c r="D293" s="61">
        <f>D281+D282+D283+D284+D285+D286+D287+D288+D289+D290+D291+D292</f>
        <v>240</v>
      </c>
      <c r="E293" s="62">
        <f>E292</f>
        <v>764112.84022192156</v>
      </c>
      <c r="F293" s="62">
        <f>(F280*L17)+F280</f>
        <v>3834465.5003084852</v>
      </c>
      <c r="G293" s="62">
        <f>F293-E293</f>
        <v>3070352.6600865638</v>
      </c>
      <c r="H293" s="62">
        <f t="shared" si="34"/>
        <v>0</v>
      </c>
      <c r="I293" s="94" t="s">
        <v>34</v>
      </c>
      <c r="J293" s="95"/>
      <c r="K293" s="80" t="s">
        <v>64</v>
      </c>
      <c r="L293" s="65"/>
      <c r="M293" s="4"/>
      <c r="N293" s="4"/>
    </row>
    <row r="294" spans="2:14" ht="15" hidden="1" customHeight="1" thickBot="1" x14ac:dyDescent="0.55000000000000004">
      <c r="B294" s="28"/>
      <c r="C294" s="29"/>
      <c r="D294" s="30"/>
      <c r="E294" s="31"/>
      <c r="F294" s="31"/>
      <c r="G294" s="31"/>
      <c r="H294" s="31"/>
      <c r="I294" s="94"/>
      <c r="J294" s="95"/>
      <c r="K294" s="81"/>
      <c r="L294" s="81"/>
      <c r="M294" s="4"/>
      <c r="N294" s="4"/>
    </row>
    <row r="295" spans="2:14" ht="15" hidden="1" customHeight="1" thickBot="1" x14ac:dyDescent="0.55000000000000004">
      <c r="B295" s="28"/>
      <c r="C295" s="29"/>
      <c r="D295" s="30"/>
      <c r="E295" s="31"/>
      <c r="F295" s="31"/>
      <c r="G295" s="31"/>
      <c r="H295" s="31"/>
      <c r="I295" s="94"/>
      <c r="J295" s="95"/>
      <c r="K295" s="76"/>
      <c r="L295" s="76"/>
      <c r="M295" s="4"/>
      <c r="N295" s="4"/>
    </row>
    <row r="296" spans="2:14" ht="15" hidden="1" customHeight="1" thickBot="1" x14ac:dyDescent="0.55000000000000004">
      <c r="B296" s="28"/>
      <c r="C296" s="29"/>
      <c r="D296" s="30"/>
      <c r="E296" s="31"/>
      <c r="F296" s="31"/>
      <c r="G296" s="31"/>
      <c r="H296" s="31"/>
      <c r="I296" s="94"/>
      <c r="J296" s="95"/>
      <c r="K296" s="76"/>
      <c r="L296" s="76"/>
      <c r="M296" s="4"/>
      <c r="N296" s="4"/>
    </row>
    <row r="297" spans="2:14" ht="15" hidden="1" customHeight="1" thickBot="1" x14ac:dyDescent="0.55000000000000004">
      <c r="B297" s="28"/>
      <c r="C297" s="29"/>
      <c r="D297" s="30"/>
      <c r="E297" s="31"/>
      <c r="F297" s="31"/>
      <c r="G297" s="31"/>
      <c r="H297" s="31"/>
      <c r="I297" s="94"/>
      <c r="J297" s="95"/>
      <c r="K297" s="76"/>
      <c r="L297" s="76"/>
      <c r="M297" s="4"/>
      <c r="N297" s="4"/>
    </row>
    <row r="298" spans="2:14" ht="15" hidden="1" customHeight="1" thickBot="1" x14ac:dyDescent="0.55000000000000004">
      <c r="B298" s="28"/>
      <c r="C298" s="29"/>
      <c r="D298" s="30"/>
      <c r="E298" s="31"/>
      <c r="F298" s="31"/>
      <c r="G298" s="31"/>
      <c r="H298" s="31"/>
      <c r="I298" s="94"/>
      <c r="J298" s="95"/>
      <c r="K298" s="76"/>
      <c r="L298" s="76"/>
      <c r="M298" s="4"/>
      <c r="N298" s="4"/>
    </row>
    <row r="299" spans="2:14" ht="15" hidden="1" customHeight="1" thickBot="1" x14ac:dyDescent="0.55000000000000004">
      <c r="B299" s="28"/>
      <c r="C299" s="29"/>
      <c r="D299" s="30"/>
      <c r="E299" s="31"/>
      <c r="F299" s="31"/>
      <c r="G299" s="31"/>
      <c r="H299" s="31"/>
      <c r="I299" s="94"/>
      <c r="J299" s="95"/>
      <c r="K299" s="76"/>
      <c r="L299" s="76"/>
      <c r="M299" s="4"/>
      <c r="N299" s="4"/>
    </row>
    <row r="300" spans="2:14" ht="15" hidden="1" customHeight="1" thickBot="1" x14ac:dyDescent="0.55000000000000004">
      <c r="B300" s="28"/>
      <c r="C300" s="29"/>
      <c r="D300" s="30"/>
      <c r="E300" s="31"/>
      <c r="F300" s="31"/>
      <c r="G300" s="31"/>
      <c r="H300" s="31"/>
      <c r="I300" s="94"/>
      <c r="J300" s="95"/>
      <c r="K300" s="76"/>
      <c r="L300" s="76"/>
      <c r="M300" s="4"/>
      <c r="N300" s="4"/>
    </row>
    <row r="301" spans="2:14" ht="15" hidden="1" customHeight="1" thickBot="1" x14ac:dyDescent="0.55000000000000004">
      <c r="B301" s="28"/>
      <c r="C301" s="29"/>
      <c r="D301" s="30"/>
      <c r="E301" s="31"/>
      <c r="F301" s="31"/>
      <c r="G301" s="31"/>
      <c r="H301" s="31"/>
      <c r="I301" s="94"/>
      <c r="J301" s="95"/>
      <c r="K301" s="76"/>
      <c r="L301" s="76"/>
      <c r="M301" s="4"/>
      <c r="N301" s="4"/>
    </row>
    <row r="302" spans="2:14" ht="15" hidden="1" customHeight="1" thickBot="1" x14ac:dyDescent="0.55000000000000004">
      <c r="B302" s="28"/>
      <c r="C302" s="29"/>
      <c r="D302" s="30"/>
      <c r="E302" s="31"/>
      <c r="F302" s="31"/>
      <c r="G302" s="31"/>
      <c r="H302" s="31"/>
      <c r="I302" s="94"/>
      <c r="J302" s="95"/>
      <c r="K302" s="76"/>
      <c r="L302" s="76"/>
      <c r="M302" s="4"/>
      <c r="N302" s="4"/>
    </row>
    <row r="303" spans="2:14" ht="15" hidden="1" customHeight="1" thickBot="1" x14ac:dyDescent="0.55000000000000004">
      <c r="B303" s="28"/>
      <c r="C303" s="29"/>
      <c r="D303" s="30"/>
      <c r="E303" s="31"/>
      <c r="F303" s="31"/>
      <c r="G303" s="31"/>
      <c r="H303" s="31"/>
      <c r="I303" s="94"/>
      <c r="J303" s="95"/>
      <c r="K303" s="76"/>
      <c r="L303" s="76"/>
      <c r="M303" s="4"/>
      <c r="N303" s="4"/>
    </row>
    <row r="304" spans="2:14" ht="15" hidden="1" customHeight="1" thickBot="1" x14ac:dyDescent="0.55000000000000004">
      <c r="B304" s="28"/>
      <c r="C304" s="29"/>
      <c r="D304" s="30"/>
      <c r="E304" s="31"/>
      <c r="F304" s="31"/>
      <c r="G304" s="31"/>
      <c r="H304" s="31"/>
      <c r="I304" s="94"/>
      <c r="J304" s="95"/>
      <c r="K304" s="76"/>
      <c r="L304" s="76"/>
      <c r="M304" s="4"/>
      <c r="N304" s="4"/>
    </row>
    <row r="305" spans="2:14" ht="15" hidden="1" customHeight="1" thickBot="1" x14ac:dyDescent="0.55000000000000004">
      <c r="B305" s="28"/>
      <c r="C305" s="29"/>
      <c r="D305" s="30"/>
      <c r="E305" s="31"/>
      <c r="F305" s="31"/>
      <c r="G305" s="31"/>
      <c r="H305" s="31"/>
      <c r="I305" s="94"/>
      <c r="J305" s="95"/>
      <c r="K305" s="76"/>
      <c r="L305" s="76"/>
      <c r="M305" s="4"/>
      <c r="N305" s="4"/>
    </row>
    <row r="306" spans="2:14" ht="15" hidden="1" customHeight="1" thickBot="1" x14ac:dyDescent="0.55000000000000004">
      <c r="B306" s="28"/>
      <c r="C306" s="29"/>
      <c r="D306" s="30"/>
      <c r="E306" s="31"/>
      <c r="F306" s="31"/>
      <c r="G306" s="31"/>
      <c r="H306" s="31"/>
      <c r="I306" s="94"/>
      <c r="J306" s="95"/>
      <c r="K306" s="76"/>
      <c r="L306" s="76"/>
      <c r="M306" s="4"/>
      <c r="N306" s="4"/>
    </row>
    <row r="307" spans="2:14" ht="15" hidden="1" customHeight="1" thickBot="1" x14ac:dyDescent="0.55000000000000004">
      <c r="B307" s="28"/>
      <c r="C307" s="29"/>
      <c r="D307" s="30"/>
      <c r="E307" s="31"/>
      <c r="F307" s="31"/>
      <c r="G307" s="31"/>
      <c r="H307" s="31"/>
      <c r="I307" s="94"/>
      <c r="J307" s="95"/>
      <c r="K307" s="76"/>
      <c r="L307" s="76"/>
      <c r="M307" s="4"/>
      <c r="N307" s="4"/>
    </row>
    <row r="308" spans="2:14" ht="15" hidden="1" customHeight="1" thickBot="1" x14ac:dyDescent="0.55000000000000004">
      <c r="B308" s="28"/>
      <c r="C308" s="29"/>
      <c r="D308" s="30"/>
      <c r="E308" s="31"/>
      <c r="F308" s="31"/>
      <c r="G308" s="31"/>
      <c r="H308" s="31"/>
      <c r="I308" s="94"/>
      <c r="J308" s="95"/>
      <c r="K308" s="76"/>
      <c r="L308" s="76"/>
      <c r="M308" s="4"/>
      <c r="N308" s="4"/>
    </row>
    <row r="309" spans="2:14" ht="15" hidden="1" customHeight="1" thickBot="1" x14ac:dyDescent="0.55000000000000004">
      <c r="B309" s="28"/>
      <c r="C309" s="29"/>
      <c r="D309" s="30"/>
      <c r="E309" s="31"/>
      <c r="F309" s="31"/>
      <c r="G309" s="31"/>
      <c r="H309" s="31"/>
      <c r="I309" s="94"/>
      <c r="J309" s="95"/>
      <c r="K309" s="76"/>
      <c r="L309" s="76"/>
      <c r="M309" s="4"/>
      <c r="N309" s="4"/>
    </row>
    <row r="310" spans="2:14" ht="15" hidden="1" customHeight="1" thickBot="1" x14ac:dyDescent="0.55000000000000004">
      <c r="B310" s="28"/>
      <c r="C310" s="29"/>
      <c r="D310" s="30"/>
      <c r="E310" s="31"/>
      <c r="F310" s="31"/>
      <c r="G310" s="31"/>
      <c r="H310" s="31"/>
      <c r="I310" s="94"/>
      <c r="J310" s="95"/>
      <c r="K310" s="76"/>
      <c r="L310" s="76"/>
      <c r="M310" s="4"/>
      <c r="N310" s="4"/>
    </row>
    <row r="311" spans="2:14" ht="15" hidden="1" customHeight="1" thickBot="1" x14ac:dyDescent="0.55000000000000004">
      <c r="B311" s="28"/>
      <c r="C311" s="29"/>
      <c r="D311" s="30"/>
      <c r="E311" s="31"/>
      <c r="F311" s="31"/>
      <c r="G311" s="31"/>
      <c r="H311" s="31"/>
      <c r="I311" s="94"/>
      <c r="J311" s="95"/>
      <c r="K311" s="76"/>
      <c r="L311" s="76"/>
      <c r="M311" s="4"/>
      <c r="N311" s="4"/>
    </row>
    <row r="312" spans="2:14" ht="15" hidden="1" customHeight="1" thickBot="1" x14ac:dyDescent="0.55000000000000004">
      <c r="B312" s="28"/>
      <c r="C312" s="29"/>
      <c r="D312" s="30"/>
      <c r="E312" s="31"/>
      <c r="F312" s="31"/>
      <c r="G312" s="31"/>
      <c r="H312" s="31"/>
      <c r="I312" s="94"/>
      <c r="J312" s="95"/>
      <c r="K312" s="76"/>
      <c r="L312" s="76"/>
      <c r="M312" s="4"/>
      <c r="N312" s="4"/>
    </row>
    <row r="313" spans="2:14" ht="15" hidden="1" customHeight="1" thickBot="1" x14ac:dyDescent="0.55000000000000004">
      <c r="B313" s="28"/>
      <c r="C313" s="29"/>
      <c r="D313" s="30"/>
      <c r="E313" s="31"/>
      <c r="F313" s="31"/>
      <c r="G313" s="31"/>
      <c r="H313" s="31"/>
      <c r="I313" s="94"/>
      <c r="J313" s="95"/>
      <c r="K313" s="76"/>
      <c r="L313" s="76"/>
      <c r="M313" s="4"/>
      <c r="N313" s="4"/>
    </row>
    <row r="314" spans="2:14" ht="15" hidden="1" customHeight="1" thickBot="1" x14ac:dyDescent="0.55000000000000004">
      <c r="B314" s="28"/>
      <c r="C314" s="29"/>
      <c r="D314" s="30"/>
      <c r="E314" s="31"/>
      <c r="F314" s="31"/>
      <c r="G314" s="31"/>
      <c r="H314" s="31"/>
      <c r="I314" s="94"/>
      <c r="J314" s="95"/>
      <c r="K314" s="76"/>
      <c r="L314" s="76"/>
      <c r="M314" s="4"/>
      <c r="N314" s="4"/>
    </row>
    <row r="315" spans="2:14" ht="15" hidden="1" customHeight="1" thickBot="1" x14ac:dyDescent="0.55000000000000004">
      <c r="B315" s="28"/>
      <c r="C315" s="29"/>
      <c r="D315" s="30"/>
      <c r="E315" s="31"/>
      <c r="F315" s="31"/>
      <c r="G315" s="31"/>
      <c r="H315" s="31"/>
      <c r="I315" s="94"/>
      <c r="J315" s="95"/>
      <c r="K315" s="76"/>
      <c r="L315" s="76"/>
      <c r="M315" s="4"/>
      <c r="N315" s="4"/>
    </row>
    <row r="316" spans="2:14" ht="15" hidden="1" customHeight="1" thickBot="1" x14ac:dyDescent="0.55000000000000004">
      <c r="B316" s="28"/>
      <c r="C316" s="29"/>
      <c r="D316" s="30"/>
      <c r="E316" s="31"/>
      <c r="F316" s="31"/>
      <c r="G316" s="31"/>
      <c r="H316" s="31"/>
      <c r="I316" s="94"/>
      <c r="J316" s="95"/>
      <c r="K316" s="76"/>
      <c r="L316" s="76"/>
      <c r="M316" s="4"/>
      <c r="N316" s="4"/>
    </row>
    <row r="317" spans="2:14" ht="15" hidden="1" customHeight="1" thickBot="1" x14ac:dyDescent="0.55000000000000004">
      <c r="B317" s="28"/>
      <c r="C317" s="29"/>
      <c r="D317" s="30"/>
      <c r="E317" s="31"/>
      <c r="F317" s="31"/>
      <c r="G317" s="31"/>
      <c r="H317" s="31"/>
      <c r="I317" s="94"/>
      <c r="J317" s="95"/>
      <c r="K317" s="76"/>
      <c r="L317" s="76"/>
      <c r="M317" s="4"/>
      <c r="N317" s="4"/>
    </row>
    <row r="318" spans="2:14" ht="15" hidden="1" customHeight="1" thickBot="1" x14ac:dyDescent="0.55000000000000004">
      <c r="B318" s="28"/>
      <c r="C318" s="29"/>
      <c r="D318" s="30"/>
      <c r="E318" s="31"/>
      <c r="F318" s="31"/>
      <c r="G318" s="31"/>
      <c r="H318" s="31"/>
      <c r="I318" s="94"/>
      <c r="J318" s="95"/>
      <c r="K318" s="76"/>
      <c r="L318" s="76"/>
      <c r="M318" s="4"/>
      <c r="N318" s="4"/>
    </row>
    <row r="319" spans="2:14" ht="15" hidden="1" customHeight="1" thickBot="1" x14ac:dyDescent="0.55000000000000004">
      <c r="B319" s="28"/>
      <c r="C319" s="29"/>
      <c r="D319" s="30"/>
      <c r="E319" s="31"/>
      <c r="F319" s="31"/>
      <c r="G319" s="31"/>
      <c r="H319" s="31"/>
      <c r="I319" s="94"/>
      <c r="J319" s="95"/>
      <c r="K319" s="76"/>
      <c r="L319" s="76"/>
      <c r="M319" s="4"/>
      <c r="N319" s="4"/>
    </row>
    <row r="320" spans="2:14" ht="15" hidden="1" customHeight="1" thickBot="1" x14ac:dyDescent="0.55000000000000004">
      <c r="B320" s="28"/>
      <c r="C320" s="29"/>
      <c r="D320" s="30"/>
      <c r="E320" s="31"/>
      <c r="F320" s="31"/>
      <c r="G320" s="31"/>
      <c r="H320" s="31"/>
      <c r="I320" s="94"/>
      <c r="J320" s="95"/>
      <c r="K320" s="76"/>
      <c r="L320" s="76"/>
      <c r="M320" s="4"/>
      <c r="N320" s="4"/>
    </row>
    <row r="321" spans="2:14" ht="15" hidden="1" customHeight="1" thickBot="1" x14ac:dyDescent="0.55000000000000004">
      <c r="B321" s="28"/>
      <c r="C321" s="29"/>
      <c r="D321" s="30"/>
      <c r="E321" s="31"/>
      <c r="F321" s="31"/>
      <c r="G321" s="31"/>
      <c r="H321" s="31"/>
      <c r="I321" s="94"/>
      <c r="J321" s="95"/>
      <c r="K321" s="76"/>
      <c r="L321" s="76"/>
      <c r="M321" s="4"/>
      <c r="N321" s="4"/>
    </row>
    <row r="322" spans="2:14" ht="15" hidden="1" customHeight="1" thickBot="1" x14ac:dyDescent="0.55000000000000004">
      <c r="B322" s="28"/>
      <c r="C322" s="29"/>
      <c r="D322" s="30"/>
      <c r="E322" s="31"/>
      <c r="F322" s="31"/>
      <c r="G322" s="31"/>
      <c r="H322" s="31"/>
      <c r="I322" s="94"/>
      <c r="J322" s="95"/>
      <c r="K322" s="76"/>
      <c r="L322" s="76"/>
      <c r="M322" s="4"/>
      <c r="N322" s="4"/>
    </row>
    <row r="323" spans="2:14" ht="15" hidden="1" customHeight="1" thickBot="1" x14ac:dyDescent="0.55000000000000004">
      <c r="B323" s="28"/>
      <c r="C323" s="29"/>
      <c r="D323" s="30"/>
      <c r="E323" s="31"/>
      <c r="F323" s="31"/>
      <c r="G323" s="31"/>
      <c r="H323" s="31"/>
      <c r="I323" s="94"/>
      <c r="J323" s="95"/>
      <c r="K323" s="76"/>
      <c r="L323" s="76"/>
      <c r="M323" s="4"/>
      <c r="N323" s="4"/>
    </row>
    <row r="324" spans="2:14" ht="15" hidden="1" customHeight="1" thickBot="1" x14ac:dyDescent="0.55000000000000004">
      <c r="B324" s="28"/>
      <c r="C324" s="29"/>
      <c r="D324" s="30"/>
      <c r="E324" s="31"/>
      <c r="F324" s="31"/>
      <c r="G324" s="31"/>
      <c r="H324" s="31"/>
      <c r="I324" s="94"/>
      <c r="J324" s="95"/>
      <c r="K324" s="76"/>
      <c r="L324" s="76"/>
      <c r="M324" s="4"/>
      <c r="N324" s="4"/>
    </row>
    <row r="325" spans="2:14" ht="15" hidden="1" customHeight="1" thickBot="1" x14ac:dyDescent="0.55000000000000004">
      <c r="B325" s="28"/>
      <c r="C325" s="29"/>
      <c r="D325" s="30"/>
      <c r="E325" s="31"/>
      <c r="F325" s="31"/>
      <c r="G325" s="31"/>
      <c r="H325" s="31"/>
      <c r="I325" s="94"/>
      <c r="J325" s="95"/>
      <c r="K325" s="76"/>
      <c r="L325" s="76"/>
      <c r="M325" s="4"/>
      <c r="N325" s="4"/>
    </row>
    <row r="326" spans="2:14" ht="15" hidden="1" customHeight="1" thickBot="1" x14ac:dyDescent="0.55000000000000004">
      <c r="B326" s="28"/>
      <c r="C326" s="29"/>
      <c r="D326" s="30"/>
      <c r="E326" s="31"/>
      <c r="F326" s="31"/>
      <c r="G326" s="31"/>
      <c r="H326" s="31"/>
      <c r="I326" s="94"/>
      <c r="J326" s="95"/>
      <c r="K326" s="76"/>
      <c r="L326" s="76"/>
      <c r="M326" s="4"/>
      <c r="N326" s="4"/>
    </row>
    <row r="327" spans="2:14" ht="15" hidden="1" customHeight="1" thickBot="1" x14ac:dyDescent="0.55000000000000004">
      <c r="B327" s="28"/>
      <c r="C327" s="29"/>
      <c r="D327" s="30"/>
      <c r="E327" s="31"/>
      <c r="F327" s="31"/>
      <c r="G327" s="31"/>
      <c r="H327" s="31"/>
      <c r="I327" s="94"/>
      <c r="J327" s="95"/>
      <c r="K327" s="76"/>
      <c r="L327" s="76"/>
      <c r="M327" s="4"/>
      <c r="N327" s="4"/>
    </row>
    <row r="328" spans="2:14" ht="15" hidden="1" customHeight="1" thickBot="1" x14ac:dyDescent="0.55000000000000004">
      <c r="B328" s="28"/>
      <c r="C328" s="29"/>
      <c r="D328" s="30"/>
      <c r="E328" s="31"/>
      <c r="F328" s="31"/>
      <c r="G328" s="31"/>
      <c r="H328" s="31"/>
      <c r="I328" s="94"/>
      <c r="J328" s="95"/>
      <c r="K328" s="76"/>
      <c r="L328" s="76"/>
      <c r="M328" s="4"/>
      <c r="N328" s="4"/>
    </row>
    <row r="329" spans="2:14" ht="15" hidden="1" customHeight="1" thickBot="1" x14ac:dyDescent="0.55000000000000004">
      <c r="B329" s="28"/>
      <c r="C329" s="29"/>
      <c r="D329" s="30"/>
      <c r="E329" s="31"/>
      <c r="F329" s="31"/>
      <c r="G329" s="31"/>
      <c r="H329" s="31"/>
      <c r="I329" s="94"/>
      <c r="J329" s="95"/>
      <c r="K329" s="76"/>
      <c r="L329" s="76"/>
      <c r="M329" s="4"/>
      <c r="N329" s="4"/>
    </row>
    <row r="330" spans="2:14" ht="15" hidden="1" customHeight="1" thickBot="1" x14ac:dyDescent="0.55000000000000004">
      <c r="B330" s="28"/>
      <c r="C330" s="29"/>
      <c r="D330" s="30"/>
      <c r="E330" s="31"/>
      <c r="F330" s="31"/>
      <c r="G330" s="31"/>
      <c r="H330" s="31"/>
      <c r="I330" s="94"/>
      <c r="J330" s="95"/>
      <c r="K330" s="76"/>
      <c r="L330" s="76"/>
      <c r="M330" s="4"/>
      <c r="N330" s="4"/>
    </row>
    <row r="331" spans="2:14" ht="15" hidden="1" customHeight="1" thickBot="1" x14ac:dyDescent="0.55000000000000004">
      <c r="B331" s="28"/>
      <c r="C331" s="29"/>
      <c r="D331" s="30"/>
      <c r="E331" s="31"/>
      <c r="F331" s="31"/>
      <c r="G331" s="31"/>
      <c r="H331" s="31"/>
      <c r="I331" s="94"/>
      <c r="J331" s="95"/>
      <c r="K331" s="76"/>
      <c r="L331" s="76"/>
      <c r="M331" s="4"/>
      <c r="N331" s="4"/>
    </row>
    <row r="332" spans="2:14" ht="15" hidden="1" customHeight="1" thickBot="1" x14ac:dyDescent="0.55000000000000004">
      <c r="B332" s="28"/>
      <c r="C332" s="29"/>
      <c r="D332" s="30"/>
      <c r="E332" s="31"/>
      <c r="F332" s="31"/>
      <c r="G332" s="31"/>
      <c r="H332" s="31"/>
      <c r="I332" s="94"/>
      <c r="J332" s="95"/>
      <c r="K332" s="76"/>
      <c r="L332" s="76"/>
      <c r="M332" s="4"/>
      <c r="N332" s="4"/>
    </row>
    <row r="333" spans="2:14" ht="15" hidden="1" customHeight="1" thickBot="1" x14ac:dyDescent="0.55000000000000004">
      <c r="B333" s="28"/>
      <c r="C333" s="29"/>
      <c r="D333" s="30"/>
      <c r="E333" s="31"/>
      <c r="F333" s="31"/>
      <c r="G333" s="31"/>
      <c r="H333" s="31"/>
      <c r="I333" s="94"/>
      <c r="J333" s="95"/>
      <c r="K333" s="76"/>
      <c r="L333" s="76"/>
      <c r="M333" s="4"/>
      <c r="N333" s="4"/>
    </row>
    <row r="334" spans="2:14" ht="15" hidden="1" customHeight="1" thickBot="1" x14ac:dyDescent="0.55000000000000004">
      <c r="B334" s="28"/>
      <c r="C334" s="29"/>
      <c r="D334" s="30"/>
      <c r="E334" s="31"/>
      <c r="F334" s="31"/>
      <c r="G334" s="31"/>
      <c r="H334" s="31"/>
      <c r="I334" s="94"/>
      <c r="J334" s="95"/>
      <c r="K334" s="76"/>
      <c r="L334" s="76"/>
      <c r="M334" s="4"/>
      <c r="N334" s="4"/>
    </row>
    <row r="335" spans="2:14" ht="15" hidden="1" customHeight="1" thickBot="1" x14ac:dyDescent="0.55000000000000004">
      <c r="B335" s="28"/>
      <c r="C335" s="29"/>
      <c r="D335" s="30"/>
      <c r="E335" s="31"/>
      <c r="F335" s="31"/>
      <c r="G335" s="31"/>
      <c r="H335" s="31"/>
      <c r="I335" s="94"/>
      <c r="J335" s="95"/>
      <c r="K335" s="76"/>
      <c r="L335" s="76"/>
      <c r="M335" s="4"/>
      <c r="N335" s="4"/>
    </row>
    <row r="336" spans="2:14" ht="15" hidden="1" customHeight="1" thickBot="1" x14ac:dyDescent="0.55000000000000004">
      <c r="B336" s="28"/>
      <c r="C336" s="29"/>
      <c r="D336" s="30"/>
      <c r="E336" s="31"/>
      <c r="F336" s="31"/>
      <c r="G336" s="31"/>
      <c r="H336" s="31"/>
      <c r="I336" s="94"/>
      <c r="J336" s="95"/>
      <c r="K336" s="76"/>
      <c r="L336" s="76"/>
      <c r="M336" s="4"/>
      <c r="N336" s="4"/>
    </row>
    <row r="337" spans="2:14" ht="15" hidden="1" customHeight="1" thickBot="1" x14ac:dyDescent="0.55000000000000004">
      <c r="B337" s="28"/>
      <c r="C337" s="29"/>
      <c r="D337" s="30"/>
      <c r="E337" s="31"/>
      <c r="F337" s="31"/>
      <c r="G337" s="31"/>
      <c r="H337" s="31"/>
      <c r="I337" s="94"/>
      <c r="J337" s="95"/>
      <c r="K337" s="76"/>
      <c r="L337" s="76"/>
      <c r="M337" s="4"/>
      <c r="N337" s="4"/>
    </row>
    <row r="338" spans="2:14" ht="15" hidden="1" customHeight="1" thickBot="1" x14ac:dyDescent="0.55000000000000004">
      <c r="B338" s="28"/>
      <c r="C338" s="29"/>
      <c r="D338" s="30"/>
      <c r="E338" s="31"/>
      <c r="F338" s="31"/>
      <c r="G338" s="31"/>
      <c r="H338" s="31"/>
      <c r="I338" s="94"/>
      <c r="J338" s="95"/>
      <c r="K338" s="76"/>
      <c r="L338" s="76"/>
      <c r="M338" s="4"/>
      <c r="N338" s="4"/>
    </row>
    <row r="339" spans="2:14" ht="15" hidden="1" customHeight="1" thickBot="1" x14ac:dyDescent="0.55000000000000004">
      <c r="B339" s="28"/>
      <c r="C339" s="29"/>
      <c r="D339" s="30"/>
      <c r="E339" s="31"/>
      <c r="F339" s="31"/>
      <c r="G339" s="31"/>
      <c r="H339" s="31"/>
      <c r="I339" s="94"/>
      <c r="J339" s="95"/>
      <c r="K339" s="76"/>
      <c r="L339" s="76"/>
      <c r="M339" s="4"/>
      <c r="N339" s="4"/>
    </row>
    <row r="340" spans="2:14" ht="15" hidden="1" customHeight="1" thickBot="1" x14ac:dyDescent="0.55000000000000004">
      <c r="B340" s="28"/>
      <c r="C340" s="29"/>
      <c r="D340" s="30"/>
      <c r="E340" s="31"/>
      <c r="F340" s="31"/>
      <c r="G340" s="31"/>
      <c r="H340" s="31"/>
      <c r="I340" s="94"/>
      <c r="J340" s="95"/>
      <c r="K340" s="76"/>
      <c r="L340" s="76"/>
      <c r="M340" s="4"/>
      <c r="N340" s="4"/>
    </row>
    <row r="341" spans="2:14" ht="15" hidden="1" customHeight="1" thickBot="1" x14ac:dyDescent="0.55000000000000004">
      <c r="B341" s="28"/>
      <c r="C341" s="29"/>
      <c r="D341" s="30"/>
      <c r="E341" s="31"/>
      <c r="F341" s="31"/>
      <c r="G341" s="31"/>
      <c r="H341" s="31"/>
      <c r="I341" s="94"/>
      <c r="J341" s="95"/>
      <c r="K341" s="76"/>
      <c r="L341" s="76"/>
      <c r="M341" s="4"/>
      <c r="N341" s="4"/>
    </row>
    <row r="342" spans="2:14" ht="15" hidden="1" customHeight="1" thickBot="1" x14ac:dyDescent="0.55000000000000004">
      <c r="B342" s="28"/>
      <c r="C342" s="29"/>
      <c r="D342" s="30"/>
      <c r="E342" s="31"/>
      <c r="F342" s="31"/>
      <c r="G342" s="31"/>
      <c r="H342" s="31"/>
      <c r="I342" s="94"/>
      <c r="J342" s="95"/>
      <c r="K342" s="76"/>
      <c r="L342" s="76"/>
      <c r="M342" s="4"/>
      <c r="N342" s="4"/>
    </row>
    <row r="343" spans="2:14" ht="15" hidden="1" customHeight="1" thickBot="1" x14ac:dyDescent="0.55000000000000004">
      <c r="B343" s="28"/>
      <c r="C343" s="29"/>
      <c r="D343" s="30"/>
      <c r="E343" s="31"/>
      <c r="F343" s="31"/>
      <c r="G343" s="31"/>
      <c r="H343" s="31"/>
      <c r="I343" s="94"/>
      <c r="J343" s="95"/>
      <c r="K343" s="76"/>
      <c r="L343" s="76"/>
      <c r="M343" s="4"/>
      <c r="N343" s="4"/>
    </row>
    <row r="344" spans="2:14" ht="15" hidden="1" customHeight="1" thickBot="1" x14ac:dyDescent="0.55000000000000004">
      <c r="B344" s="28"/>
      <c r="C344" s="29"/>
      <c r="D344" s="30"/>
      <c r="E344" s="31"/>
      <c r="F344" s="31"/>
      <c r="G344" s="31"/>
      <c r="H344" s="31"/>
      <c r="I344" s="94"/>
      <c r="J344" s="95"/>
      <c r="K344" s="76"/>
      <c r="L344" s="76"/>
      <c r="M344" s="4"/>
      <c r="N344" s="4"/>
    </row>
    <row r="345" spans="2:14" ht="15" hidden="1" customHeight="1" thickBot="1" x14ac:dyDescent="0.55000000000000004">
      <c r="B345" s="28"/>
      <c r="C345" s="29"/>
      <c r="D345" s="30"/>
      <c r="E345" s="31"/>
      <c r="F345" s="31"/>
      <c r="G345" s="31"/>
      <c r="H345" s="31"/>
      <c r="I345" s="94"/>
      <c r="J345" s="95"/>
      <c r="K345" s="76"/>
      <c r="L345" s="76"/>
      <c r="M345" s="4"/>
      <c r="N345" s="4"/>
    </row>
    <row r="346" spans="2:14" ht="15" hidden="1" customHeight="1" thickBot="1" x14ac:dyDescent="0.55000000000000004">
      <c r="B346" s="28"/>
      <c r="C346" s="29"/>
      <c r="D346" s="30"/>
      <c r="E346" s="31"/>
      <c r="F346" s="31"/>
      <c r="G346" s="31"/>
      <c r="H346" s="31"/>
      <c r="I346" s="94"/>
      <c r="J346" s="95"/>
      <c r="K346" s="76"/>
      <c r="L346" s="76"/>
      <c r="M346" s="4"/>
      <c r="N346" s="4"/>
    </row>
    <row r="347" spans="2:14" ht="15" hidden="1" customHeight="1" thickBot="1" x14ac:dyDescent="0.55000000000000004">
      <c r="B347" s="28"/>
      <c r="C347" s="29"/>
      <c r="D347" s="30"/>
      <c r="E347" s="31"/>
      <c r="F347" s="31"/>
      <c r="G347" s="31"/>
      <c r="H347" s="31"/>
      <c r="I347" s="94"/>
      <c r="J347" s="95"/>
      <c r="K347" s="76"/>
      <c r="L347" s="76"/>
      <c r="M347" s="4"/>
      <c r="N347" s="4"/>
    </row>
    <row r="348" spans="2:14" ht="15" hidden="1" customHeight="1" thickBot="1" x14ac:dyDescent="0.55000000000000004">
      <c r="B348" s="28"/>
      <c r="C348" s="29"/>
      <c r="D348" s="30"/>
      <c r="E348" s="31"/>
      <c r="F348" s="31"/>
      <c r="G348" s="31"/>
      <c r="H348" s="31"/>
      <c r="I348" s="94"/>
      <c r="J348" s="95"/>
      <c r="K348" s="76"/>
      <c r="L348" s="76"/>
      <c r="M348" s="4"/>
      <c r="N348" s="4"/>
    </row>
    <row r="349" spans="2:14" ht="15" hidden="1" customHeight="1" thickBot="1" x14ac:dyDescent="0.55000000000000004">
      <c r="B349" s="28"/>
      <c r="C349" s="29"/>
      <c r="D349" s="30"/>
      <c r="E349" s="31"/>
      <c r="F349" s="31"/>
      <c r="G349" s="31"/>
      <c r="H349" s="31"/>
      <c r="I349" s="94"/>
      <c r="J349" s="95"/>
      <c r="K349" s="76"/>
      <c r="L349" s="76"/>
      <c r="M349" s="4"/>
      <c r="N349" s="4"/>
    </row>
    <row r="350" spans="2:14" ht="15" hidden="1" customHeight="1" thickBot="1" x14ac:dyDescent="0.55000000000000004">
      <c r="B350" s="28"/>
      <c r="C350" s="29"/>
      <c r="D350" s="30"/>
      <c r="E350" s="31"/>
      <c r="F350" s="31"/>
      <c r="G350" s="31"/>
      <c r="H350" s="31"/>
      <c r="I350" s="94"/>
      <c r="J350" s="95"/>
      <c r="K350" s="76"/>
      <c r="L350" s="76"/>
      <c r="M350" s="4"/>
      <c r="N350" s="4"/>
    </row>
    <row r="351" spans="2:14" ht="15" hidden="1" customHeight="1" thickBot="1" x14ac:dyDescent="0.55000000000000004">
      <c r="B351" s="28"/>
      <c r="C351" s="29"/>
      <c r="D351" s="30"/>
      <c r="E351" s="31"/>
      <c r="F351" s="31"/>
      <c r="G351" s="31"/>
      <c r="H351" s="31"/>
      <c r="I351" s="94"/>
      <c r="J351" s="95"/>
      <c r="K351" s="76"/>
      <c r="L351" s="76"/>
      <c r="M351" s="4"/>
      <c r="N351" s="4"/>
    </row>
    <row r="352" spans="2:14" ht="15" hidden="1" customHeight="1" thickBot="1" x14ac:dyDescent="0.55000000000000004">
      <c r="B352" s="28"/>
      <c r="C352" s="29"/>
      <c r="D352" s="30"/>
      <c r="E352" s="31"/>
      <c r="F352" s="31"/>
      <c r="G352" s="31"/>
      <c r="H352" s="31"/>
      <c r="I352" s="94"/>
      <c r="J352" s="95"/>
      <c r="K352" s="76"/>
      <c r="L352" s="76"/>
      <c r="M352" s="4"/>
      <c r="N352" s="4"/>
    </row>
    <row r="353" spans="2:14" ht="15" hidden="1" customHeight="1" thickBot="1" x14ac:dyDescent="0.55000000000000004">
      <c r="B353" s="28"/>
      <c r="C353" s="29"/>
      <c r="D353" s="30"/>
      <c r="E353" s="31"/>
      <c r="F353" s="31"/>
      <c r="G353" s="31"/>
      <c r="H353" s="31"/>
      <c r="I353" s="94"/>
      <c r="J353" s="95"/>
      <c r="K353" s="76"/>
      <c r="L353" s="76"/>
      <c r="M353" s="4"/>
      <c r="N353" s="4"/>
    </row>
    <row r="354" spans="2:14" ht="15" hidden="1" customHeight="1" thickBot="1" x14ac:dyDescent="0.55000000000000004">
      <c r="B354" s="28"/>
      <c r="C354" s="29"/>
      <c r="D354" s="30"/>
      <c r="E354" s="31"/>
      <c r="F354" s="31"/>
      <c r="G354" s="31"/>
      <c r="H354" s="31"/>
      <c r="I354" s="94"/>
      <c r="J354" s="95"/>
      <c r="K354" s="76"/>
      <c r="L354" s="76"/>
      <c r="M354" s="4"/>
      <c r="N354" s="4"/>
    </row>
    <row r="355" spans="2:14" ht="15" hidden="1" customHeight="1" thickBot="1" x14ac:dyDescent="0.55000000000000004">
      <c r="B355" s="28"/>
      <c r="C355" s="29"/>
      <c r="D355" s="30"/>
      <c r="E355" s="31"/>
      <c r="F355" s="31"/>
      <c r="G355" s="31"/>
      <c r="H355" s="31"/>
      <c r="I355" s="94"/>
      <c r="J355" s="95"/>
      <c r="K355" s="76"/>
      <c r="L355" s="76"/>
      <c r="M355" s="4"/>
      <c r="N355" s="4"/>
    </row>
    <row r="356" spans="2:14" ht="15" hidden="1" customHeight="1" thickBot="1" x14ac:dyDescent="0.55000000000000004">
      <c r="B356" s="28"/>
      <c r="C356" s="29"/>
      <c r="D356" s="30"/>
      <c r="E356" s="31"/>
      <c r="F356" s="31"/>
      <c r="G356" s="31"/>
      <c r="H356" s="31"/>
      <c r="I356" s="94"/>
      <c r="J356" s="95"/>
      <c r="K356" s="76"/>
      <c r="L356" s="76"/>
      <c r="M356" s="4"/>
      <c r="N356" s="4"/>
    </row>
    <row r="357" spans="2:14" ht="15" hidden="1" customHeight="1" thickBot="1" x14ac:dyDescent="0.55000000000000004">
      <c r="B357" s="28"/>
      <c r="C357" s="29"/>
      <c r="D357" s="30"/>
      <c r="E357" s="31"/>
      <c r="F357" s="31"/>
      <c r="G357" s="31"/>
      <c r="H357" s="31"/>
      <c r="I357" s="94"/>
      <c r="J357" s="95"/>
      <c r="K357" s="76"/>
      <c r="L357" s="76"/>
      <c r="M357" s="4"/>
      <c r="N357" s="4"/>
    </row>
    <row r="358" spans="2:14" ht="15" hidden="1" customHeight="1" thickBot="1" x14ac:dyDescent="0.55000000000000004">
      <c r="B358" s="28"/>
      <c r="C358" s="29"/>
      <c r="D358" s="30"/>
      <c r="E358" s="31"/>
      <c r="F358" s="31"/>
      <c r="G358" s="31"/>
      <c r="H358" s="31"/>
      <c r="I358" s="94"/>
      <c r="J358" s="95"/>
      <c r="K358" s="76"/>
      <c r="L358" s="76"/>
      <c r="M358" s="4"/>
      <c r="N358" s="4"/>
    </row>
    <row r="359" spans="2:14" ht="15" hidden="1" customHeight="1" thickBot="1" x14ac:dyDescent="0.55000000000000004">
      <c r="B359" s="28"/>
      <c r="C359" s="29"/>
      <c r="D359" s="30"/>
      <c r="E359" s="31"/>
      <c r="F359" s="31"/>
      <c r="G359" s="31"/>
      <c r="H359" s="31"/>
      <c r="I359" s="94"/>
      <c r="J359" s="95"/>
      <c r="K359" s="76"/>
      <c r="L359" s="76"/>
      <c r="M359" s="4"/>
      <c r="N359" s="4"/>
    </row>
    <row r="360" spans="2:14" ht="15" hidden="1" customHeight="1" thickBot="1" x14ac:dyDescent="0.55000000000000004">
      <c r="B360" s="28"/>
      <c r="C360" s="29"/>
      <c r="D360" s="30"/>
      <c r="E360" s="31"/>
      <c r="F360" s="31"/>
      <c r="G360" s="31"/>
      <c r="H360" s="31"/>
      <c r="I360" s="94"/>
      <c r="J360" s="95"/>
      <c r="K360" s="76"/>
      <c r="L360" s="76"/>
      <c r="M360" s="4"/>
      <c r="N360" s="4"/>
    </row>
    <row r="361" spans="2:14" ht="15" hidden="1" customHeight="1" thickBot="1" x14ac:dyDescent="0.55000000000000004">
      <c r="B361" s="28"/>
      <c r="C361" s="29"/>
      <c r="D361" s="30"/>
      <c r="E361" s="31"/>
      <c r="F361" s="31"/>
      <c r="G361" s="31"/>
      <c r="H361" s="31"/>
      <c r="I361" s="94"/>
      <c r="J361" s="95"/>
      <c r="K361" s="76"/>
      <c r="L361" s="76"/>
      <c r="M361" s="4"/>
      <c r="N361" s="4"/>
    </row>
    <row r="362" spans="2:14" ht="15" hidden="1" customHeight="1" thickBot="1" x14ac:dyDescent="0.55000000000000004">
      <c r="B362" s="28"/>
      <c r="C362" s="29"/>
      <c r="D362" s="30"/>
      <c r="E362" s="31"/>
      <c r="F362" s="31"/>
      <c r="G362" s="31"/>
      <c r="H362" s="31"/>
      <c r="I362" s="94"/>
      <c r="J362" s="95"/>
      <c r="K362" s="76"/>
      <c r="L362" s="76"/>
      <c r="M362" s="4"/>
      <c r="N362" s="4"/>
    </row>
    <row r="363" spans="2:14" ht="15" hidden="1" customHeight="1" thickBot="1" x14ac:dyDescent="0.55000000000000004">
      <c r="B363" s="28"/>
      <c r="C363" s="29"/>
      <c r="D363" s="30"/>
      <c r="E363" s="31"/>
      <c r="F363" s="31"/>
      <c r="G363" s="31"/>
      <c r="H363" s="31"/>
      <c r="I363" s="94"/>
      <c r="J363" s="95"/>
      <c r="K363" s="76"/>
      <c r="L363" s="76"/>
      <c r="M363" s="4"/>
      <c r="N363" s="4"/>
    </row>
    <row r="364" spans="2:14" ht="15" hidden="1" customHeight="1" thickBot="1" x14ac:dyDescent="0.55000000000000004">
      <c r="B364" s="28"/>
      <c r="C364" s="29"/>
      <c r="D364" s="30"/>
      <c r="E364" s="31"/>
      <c r="F364" s="31"/>
      <c r="G364" s="31"/>
      <c r="H364" s="31"/>
      <c r="I364" s="94"/>
      <c r="J364" s="95"/>
      <c r="K364" s="76"/>
      <c r="L364" s="76"/>
      <c r="M364" s="4"/>
      <c r="N364" s="4"/>
    </row>
    <row r="365" spans="2:14" ht="15" hidden="1" customHeight="1" thickBot="1" x14ac:dyDescent="0.55000000000000004">
      <c r="B365" s="28"/>
      <c r="C365" s="29"/>
      <c r="D365" s="30"/>
      <c r="E365" s="31"/>
      <c r="F365" s="31"/>
      <c r="G365" s="31"/>
      <c r="H365" s="31"/>
      <c r="I365" s="94"/>
      <c r="J365" s="95"/>
      <c r="K365" s="76"/>
      <c r="L365" s="76"/>
      <c r="M365" s="4"/>
      <c r="N365" s="4"/>
    </row>
    <row r="366" spans="2:14" ht="15" hidden="1" customHeight="1" thickBot="1" x14ac:dyDescent="0.55000000000000004">
      <c r="B366" s="28"/>
      <c r="C366" s="29"/>
      <c r="D366" s="30"/>
      <c r="E366" s="31"/>
      <c r="F366" s="31"/>
      <c r="G366" s="31"/>
      <c r="H366" s="31"/>
      <c r="I366" s="94"/>
      <c r="J366" s="95"/>
      <c r="K366" s="76"/>
      <c r="L366" s="76"/>
      <c r="M366" s="4"/>
      <c r="N366" s="4"/>
    </row>
    <row r="367" spans="2:14" ht="15" hidden="1" customHeight="1" thickBot="1" x14ac:dyDescent="0.55000000000000004">
      <c r="B367" s="28"/>
      <c r="C367" s="29"/>
      <c r="D367" s="30"/>
      <c r="E367" s="31"/>
      <c r="F367" s="31"/>
      <c r="G367" s="31"/>
      <c r="H367" s="31"/>
      <c r="I367" s="94"/>
      <c r="J367" s="95"/>
      <c r="K367" s="76"/>
      <c r="L367" s="76"/>
      <c r="N367" s="82"/>
    </row>
    <row r="368" spans="2:14" ht="15" hidden="1" customHeight="1" x14ac:dyDescent="0.5">
      <c r="B368" s="28"/>
      <c r="C368" s="29"/>
      <c r="D368" s="30"/>
      <c r="E368" s="31"/>
      <c r="F368" s="31"/>
      <c r="G368" s="31"/>
      <c r="H368" s="31"/>
      <c r="I368" s="94"/>
      <c r="J368" s="95"/>
      <c r="K368" s="76"/>
      <c r="L368" s="76"/>
      <c r="N368" s="82"/>
    </row>
    <row r="369" spans="2:14" ht="15" hidden="1" customHeight="1" x14ac:dyDescent="0.45">
      <c r="B369" s="16"/>
      <c r="C369" s="17"/>
      <c r="D369" s="17"/>
      <c r="E369" s="16"/>
      <c r="F369" s="17"/>
      <c r="G369" s="17"/>
      <c r="H369" s="17"/>
      <c r="I369" s="18"/>
      <c r="J369" s="18"/>
      <c r="K369" s="18"/>
      <c r="L369" s="18"/>
      <c r="N369" s="82"/>
    </row>
    <row r="370" spans="2:14" ht="15" hidden="1" customHeight="1" x14ac:dyDescent="0.45">
      <c r="B370" s="16"/>
      <c r="C370" s="17"/>
      <c r="D370" s="17"/>
      <c r="E370" s="16"/>
      <c r="F370" s="17"/>
      <c r="G370" s="17"/>
      <c r="H370" s="17"/>
      <c r="I370" s="18"/>
      <c r="J370" s="18"/>
      <c r="K370" s="18"/>
      <c r="L370" s="18"/>
      <c r="N370" s="82"/>
    </row>
    <row r="371" spans="2:14" ht="15" hidden="1" customHeight="1" x14ac:dyDescent="0.45">
      <c r="B371" s="16"/>
      <c r="C371" s="17"/>
      <c r="D371" s="17"/>
      <c r="E371" s="16"/>
      <c r="F371" s="17"/>
      <c r="G371" s="17"/>
      <c r="H371" s="17"/>
      <c r="I371" s="18"/>
      <c r="J371" s="18"/>
      <c r="K371" s="18"/>
      <c r="L371" s="18"/>
      <c r="N371" s="82"/>
    </row>
    <row r="372" spans="2:14" ht="15" hidden="1" customHeight="1" x14ac:dyDescent="0.45">
      <c r="B372" s="16"/>
      <c r="C372" s="17"/>
      <c r="D372" s="17"/>
      <c r="E372" s="16"/>
      <c r="F372" s="17"/>
      <c r="G372" s="17"/>
      <c r="H372" s="17"/>
      <c r="I372" s="18"/>
      <c r="J372" s="18"/>
      <c r="K372" s="18"/>
      <c r="L372" s="18"/>
      <c r="N372" s="82"/>
    </row>
    <row r="373" spans="2:14" ht="15" hidden="1" customHeight="1" x14ac:dyDescent="0.45">
      <c r="B373" s="16"/>
      <c r="C373" s="17"/>
      <c r="D373" s="17"/>
      <c r="E373" s="16"/>
      <c r="F373" s="17"/>
      <c r="G373" s="17"/>
      <c r="H373" s="17"/>
      <c r="I373" s="18"/>
      <c r="J373" s="18"/>
      <c r="K373" s="18"/>
      <c r="L373" s="18"/>
      <c r="N373" s="82"/>
    </row>
    <row r="374" spans="2:14" ht="15" hidden="1" customHeight="1" x14ac:dyDescent="0.45">
      <c r="B374" s="16"/>
      <c r="C374" s="17"/>
      <c r="D374" s="17"/>
      <c r="E374" s="16"/>
      <c r="F374" s="17"/>
      <c r="G374" s="17"/>
      <c r="H374" s="17"/>
      <c r="I374" s="18"/>
      <c r="J374" s="18"/>
      <c r="K374" s="18"/>
      <c r="L374" s="18"/>
      <c r="N374" s="82"/>
    </row>
    <row r="375" spans="2:14" ht="15" hidden="1" customHeight="1" x14ac:dyDescent="0.45">
      <c r="B375" s="16"/>
      <c r="C375" s="17"/>
      <c r="D375" s="17"/>
      <c r="E375" s="16"/>
      <c r="F375" s="17"/>
      <c r="G375" s="17"/>
      <c r="H375" s="17"/>
      <c r="I375" s="18"/>
      <c r="J375" s="18"/>
      <c r="K375" s="18"/>
      <c r="L375" s="18"/>
      <c r="N375" s="82"/>
    </row>
    <row r="376" spans="2:14" ht="15" hidden="1" customHeight="1" x14ac:dyDescent="0.45">
      <c r="B376" s="16"/>
      <c r="C376" s="17"/>
      <c r="D376" s="17"/>
      <c r="E376" s="16"/>
      <c r="F376" s="17"/>
      <c r="G376" s="17"/>
      <c r="H376" s="17"/>
      <c r="I376" s="18"/>
      <c r="J376" s="18"/>
      <c r="K376" s="18"/>
      <c r="L376" s="18"/>
      <c r="N376" s="82"/>
    </row>
    <row r="377" spans="2:14" ht="15" hidden="1" customHeight="1" x14ac:dyDescent="0.45">
      <c r="B377" s="16"/>
      <c r="C377" s="17"/>
      <c r="D377" s="17"/>
      <c r="E377" s="16"/>
      <c r="F377" s="17"/>
      <c r="G377" s="17"/>
      <c r="H377" s="17"/>
      <c r="I377" s="18"/>
      <c r="J377" s="18"/>
      <c r="K377" s="18"/>
      <c r="L377" s="18"/>
      <c r="N377" s="82"/>
    </row>
    <row r="378" spans="2:14" ht="15" hidden="1" customHeight="1" x14ac:dyDescent="0.45">
      <c r="B378" s="16"/>
      <c r="C378" s="17"/>
      <c r="D378" s="17"/>
      <c r="E378" s="16"/>
      <c r="F378" s="17"/>
      <c r="G378" s="17"/>
      <c r="H378" s="17"/>
      <c r="I378" s="18"/>
      <c r="J378" s="18"/>
      <c r="K378" s="18"/>
      <c r="L378" s="18"/>
      <c r="N378" s="82"/>
    </row>
    <row r="379" spans="2:14" ht="15" hidden="1" customHeight="1" x14ac:dyDescent="0.45">
      <c r="B379" s="16"/>
      <c r="C379" s="17"/>
      <c r="D379" s="17"/>
      <c r="E379" s="16"/>
      <c r="F379" s="17"/>
      <c r="G379" s="17"/>
      <c r="H379" s="17"/>
      <c r="I379" s="18"/>
      <c r="J379" s="18"/>
      <c r="K379" s="18"/>
      <c r="L379" s="18"/>
      <c r="N379" s="82"/>
    </row>
    <row r="380" spans="2:14" ht="15" hidden="1" customHeight="1" x14ac:dyDescent="0.45">
      <c r="B380" s="16"/>
      <c r="C380" s="17"/>
      <c r="D380" s="17"/>
      <c r="E380" s="16"/>
      <c r="F380" s="17"/>
      <c r="G380" s="17"/>
      <c r="H380" s="17"/>
      <c r="I380" s="18"/>
      <c r="J380" s="18"/>
      <c r="K380" s="18"/>
      <c r="L380" s="18"/>
      <c r="N380" s="82"/>
    </row>
    <row r="381" spans="2:14" ht="15" hidden="1" customHeight="1" x14ac:dyDescent="0.45">
      <c r="B381" s="16"/>
      <c r="C381" s="17"/>
      <c r="D381" s="17"/>
      <c r="E381" s="16"/>
      <c r="F381" s="17"/>
      <c r="G381" s="17"/>
      <c r="H381" s="17"/>
      <c r="I381" s="18"/>
      <c r="J381" s="18"/>
      <c r="K381" s="18"/>
      <c r="L381" s="18"/>
      <c r="N381" s="82"/>
    </row>
    <row r="382" spans="2:14" ht="15" hidden="1" customHeight="1" x14ac:dyDescent="0.45">
      <c r="B382" s="16"/>
      <c r="C382" s="17"/>
      <c r="D382" s="17"/>
      <c r="E382" s="16"/>
      <c r="F382" s="17"/>
      <c r="G382" s="17"/>
      <c r="H382" s="17"/>
      <c r="I382" s="18"/>
      <c r="J382" s="18"/>
      <c r="K382" s="18"/>
      <c r="L382" s="18"/>
      <c r="N382" s="82"/>
    </row>
    <row r="383" spans="2:14" ht="15" hidden="1" customHeight="1" x14ac:dyDescent="0.45">
      <c r="B383" s="16"/>
      <c r="C383" s="17"/>
      <c r="D383" s="17"/>
      <c r="E383" s="16"/>
      <c r="F383" s="17"/>
      <c r="G383" s="17"/>
      <c r="H383" s="17"/>
      <c r="I383" s="18"/>
      <c r="J383" s="18"/>
      <c r="K383" s="18"/>
      <c r="L383" s="18"/>
      <c r="N383" s="82"/>
    </row>
    <row r="384" spans="2:14" ht="15" customHeight="1" x14ac:dyDescent="0.45">
      <c r="B384" s="16"/>
      <c r="C384" s="17"/>
      <c r="D384" s="17"/>
      <c r="E384" s="16"/>
      <c r="F384" s="17"/>
      <c r="G384" s="17"/>
      <c r="H384" s="17"/>
      <c r="I384" s="18"/>
      <c r="J384" s="18"/>
      <c r="K384" s="18"/>
      <c r="L384" s="18"/>
      <c r="N384" s="82"/>
    </row>
    <row r="385" spans="2:14" ht="15" customHeight="1" x14ac:dyDescent="0.45">
      <c r="B385" s="16"/>
      <c r="C385" s="17"/>
      <c r="D385" s="17"/>
      <c r="E385" s="16"/>
      <c r="F385" s="17"/>
      <c r="G385" s="17"/>
      <c r="H385" s="17"/>
      <c r="I385" s="18"/>
      <c r="J385" s="18"/>
      <c r="K385" s="18"/>
      <c r="L385" s="18"/>
      <c r="N385" s="82"/>
    </row>
    <row r="386" spans="2:14" ht="15" customHeight="1" x14ac:dyDescent="0.45">
      <c r="B386" s="100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N386" s="82"/>
    </row>
    <row r="387" spans="2:14" ht="15" customHeight="1" x14ac:dyDescent="0.55000000000000004">
      <c r="B387" s="98" t="s">
        <v>68</v>
      </c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N387" s="82"/>
    </row>
    <row r="388" spans="2:14" ht="15" customHeight="1" x14ac:dyDescent="0.45">
      <c r="B388" s="16"/>
      <c r="C388" s="17"/>
      <c r="D388" s="17"/>
      <c r="E388" s="16"/>
      <c r="F388" s="17"/>
      <c r="G388" s="17"/>
      <c r="H388" s="17"/>
      <c r="I388" s="18"/>
      <c r="J388" s="18"/>
      <c r="K388" s="18"/>
      <c r="L388" s="18"/>
      <c r="N388" s="82"/>
    </row>
    <row r="389" spans="2:14" ht="15" customHeight="1" x14ac:dyDescent="0.45">
      <c r="B389" s="16"/>
      <c r="C389" s="17"/>
      <c r="D389" s="17"/>
      <c r="E389" s="16"/>
      <c r="F389" s="17"/>
      <c r="G389" s="17"/>
      <c r="H389" s="17"/>
      <c r="I389" s="18"/>
      <c r="J389" s="18"/>
      <c r="K389" s="18"/>
      <c r="L389" s="18"/>
      <c r="N389" s="82"/>
    </row>
    <row r="390" spans="2:14" ht="15" customHeight="1" x14ac:dyDescent="0.45">
      <c r="N390" s="82"/>
    </row>
    <row r="391" spans="2:14" ht="15" customHeight="1" x14ac:dyDescent="0.45">
      <c r="N391" s="82"/>
    </row>
    <row r="392" spans="2:14" ht="15" customHeight="1" x14ac:dyDescent="0.45">
      <c r="N392" s="82"/>
    </row>
    <row r="393" spans="2:14" ht="15" customHeight="1" x14ac:dyDescent="0.45">
      <c r="N393" s="82"/>
    </row>
    <row r="394" spans="2:14" ht="15" customHeight="1" x14ac:dyDescent="0.45">
      <c r="N394" s="82"/>
    </row>
    <row r="395" spans="2:14" ht="15" customHeight="1" x14ac:dyDescent="0.45">
      <c r="N395" s="82"/>
    </row>
    <row r="396" spans="2:14" ht="15" customHeight="1" x14ac:dyDescent="0.45">
      <c r="N396" s="82"/>
    </row>
    <row r="397" spans="2:14" ht="15" customHeight="1" x14ac:dyDescent="0.45">
      <c r="N397" s="82"/>
    </row>
    <row r="398" spans="2:14" ht="15" customHeight="1" x14ac:dyDescent="0.45">
      <c r="N398" s="82"/>
    </row>
    <row r="399" spans="2:14" ht="15" customHeight="1" x14ac:dyDescent="0.45">
      <c r="N399" s="82"/>
    </row>
    <row r="400" spans="2:14" ht="15" customHeight="1" x14ac:dyDescent="0.45">
      <c r="N400" s="82"/>
    </row>
    <row r="401" spans="14:14" ht="15" customHeight="1" x14ac:dyDescent="0.45">
      <c r="N401" s="82"/>
    </row>
    <row r="402" spans="14:14" ht="15" customHeight="1" x14ac:dyDescent="0.45">
      <c r="N402" s="82"/>
    </row>
    <row r="403" spans="14:14" ht="15" customHeight="1" x14ac:dyDescent="0.45">
      <c r="N403" s="82"/>
    </row>
    <row r="404" spans="14:14" ht="15" customHeight="1" x14ac:dyDescent="0.45">
      <c r="N404" s="82"/>
    </row>
    <row r="405" spans="14:14" ht="15" customHeight="1" x14ac:dyDescent="0.45">
      <c r="N405" s="82"/>
    </row>
    <row r="406" spans="14:14" ht="15" customHeight="1" x14ac:dyDescent="0.45">
      <c r="N406" s="82"/>
    </row>
    <row r="407" spans="14:14" ht="15" customHeight="1" x14ac:dyDescent="0.45">
      <c r="N407" s="82"/>
    </row>
    <row r="408" spans="14:14" ht="15" customHeight="1" x14ac:dyDescent="0.45">
      <c r="N408" s="82"/>
    </row>
    <row r="409" spans="14:14" ht="15" customHeight="1" x14ac:dyDescent="0.45">
      <c r="N409" s="82"/>
    </row>
    <row r="410" spans="14:14" ht="15" customHeight="1" x14ac:dyDescent="0.45">
      <c r="N410" s="82"/>
    </row>
    <row r="411" spans="14:14" ht="15" customHeight="1" x14ac:dyDescent="0.45">
      <c r="N411" s="82"/>
    </row>
    <row r="412" spans="14:14" ht="15" customHeight="1" x14ac:dyDescent="0.45">
      <c r="N412" s="82"/>
    </row>
    <row r="413" spans="14:14" ht="15" customHeight="1" x14ac:dyDescent="0.45">
      <c r="N413" s="82"/>
    </row>
    <row r="414" spans="14:14" ht="15" customHeight="1" x14ac:dyDescent="0.45">
      <c r="N414" s="82"/>
    </row>
    <row r="415" spans="14:14" ht="15" customHeight="1" x14ac:dyDescent="0.45">
      <c r="N415" s="82"/>
    </row>
    <row r="416" spans="14:14" ht="15" customHeight="1" x14ac:dyDescent="0.45">
      <c r="N416" s="82"/>
    </row>
    <row r="417" spans="14:14" ht="15" customHeight="1" x14ac:dyDescent="0.45">
      <c r="N417" s="82"/>
    </row>
    <row r="418" spans="14:14" ht="15" customHeight="1" x14ac:dyDescent="0.45">
      <c r="N418" s="82"/>
    </row>
    <row r="419" spans="14:14" ht="15" customHeight="1" x14ac:dyDescent="0.45">
      <c r="N419" s="82"/>
    </row>
    <row r="420" spans="14:14" ht="15" customHeight="1" x14ac:dyDescent="0.45">
      <c r="N420" s="82"/>
    </row>
    <row r="421" spans="14:14" ht="15" customHeight="1" x14ac:dyDescent="0.45">
      <c r="N421" s="82"/>
    </row>
    <row r="422" spans="14:14" ht="15" customHeight="1" x14ac:dyDescent="0.45">
      <c r="N422" s="82"/>
    </row>
    <row r="423" spans="14:14" ht="15" customHeight="1" x14ac:dyDescent="0.45">
      <c r="N423" s="82"/>
    </row>
    <row r="424" spans="14:14" ht="15" customHeight="1" x14ac:dyDescent="0.45">
      <c r="N424" s="82"/>
    </row>
    <row r="425" spans="14:14" ht="15" customHeight="1" x14ac:dyDescent="0.45">
      <c r="N425" s="82"/>
    </row>
    <row r="426" spans="14:14" ht="15" customHeight="1" x14ac:dyDescent="0.45">
      <c r="N426" s="82"/>
    </row>
    <row r="427" spans="14:14" ht="15" customHeight="1" x14ac:dyDescent="0.45">
      <c r="N427" s="82"/>
    </row>
    <row r="428" spans="14:14" ht="15" customHeight="1" x14ac:dyDescent="0.45">
      <c r="N428" s="82"/>
    </row>
    <row r="429" spans="14:14" ht="15" customHeight="1" x14ac:dyDescent="0.45">
      <c r="N429" s="82"/>
    </row>
    <row r="430" spans="14:14" ht="15" customHeight="1" x14ac:dyDescent="0.45">
      <c r="N430" s="82"/>
    </row>
    <row r="431" spans="14:14" ht="15" customHeight="1" x14ac:dyDescent="0.45">
      <c r="N431" s="82"/>
    </row>
    <row r="432" spans="14:14" ht="15" customHeight="1" x14ac:dyDescent="0.45">
      <c r="N432" s="82"/>
    </row>
    <row r="433" spans="14:14" ht="15" customHeight="1" x14ac:dyDescent="0.45">
      <c r="N433" s="82"/>
    </row>
    <row r="434" spans="14:14" ht="15" customHeight="1" x14ac:dyDescent="0.45">
      <c r="N434" s="82"/>
    </row>
    <row r="435" spans="14:14" ht="15" customHeight="1" x14ac:dyDescent="0.45">
      <c r="N435" s="82"/>
    </row>
    <row r="436" spans="14:14" ht="15" customHeight="1" x14ac:dyDescent="0.45">
      <c r="N436" s="82"/>
    </row>
    <row r="437" spans="14:14" ht="15" customHeight="1" x14ac:dyDescent="0.45">
      <c r="N437" s="82"/>
    </row>
    <row r="438" spans="14:14" ht="15" customHeight="1" x14ac:dyDescent="0.45">
      <c r="N438" s="82"/>
    </row>
    <row r="439" spans="14:14" ht="15" customHeight="1" x14ac:dyDescent="0.45">
      <c r="N439" s="82"/>
    </row>
    <row r="440" spans="14:14" ht="15" customHeight="1" x14ac:dyDescent="0.45">
      <c r="N440" s="82"/>
    </row>
    <row r="441" spans="14:14" ht="15" customHeight="1" x14ac:dyDescent="0.45">
      <c r="N441" s="82"/>
    </row>
    <row r="442" spans="14:14" ht="15" customHeight="1" x14ac:dyDescent="0.45">
      <c r="N442" s="82"/>
    </row>
    <row r="443" spans="14:14" ht="15" customHeight="1" x14ac:dyDescent="0.45">
      <c r="N443" s="82"/>
    </row>
    <row r="444" spans="14:14" ht="15" customHeight="1" x14ac:dyDescent="0.45">
      <c r="N444" s="82"/>
    </row>
    <row r="445" spans="14:14" ht="15" customHeight="1" x14ac:dyDescent="0.45">
      <c r="N445" s="82"/>
    </row>
    <row r="446" spans="14:14" ht="15" customHeight="1" x14ac:dyDescent="0.45">
      <c r="N446" s="82"/>
    </row>
    <row r="447" spans="14:14" ht="15" customHeight="1" x14ac:dyDescent="0.45">
      <c r="N447" s="82"/>
    </row>
    <row r="448" spans="14:14" ht="15" customHeight="1" x14ac:dyDescent="0.45">
      <c r="N448" s="82"/>
    </row>
    <row r="449" spans="14:14" ht="15" customHeight="1" x14ac:dyDescent="0.45">
      <c r="N449" s="82"/>
    </row>
    <row r="450" spans="14:14" ht="15" customHeight="1" x14ac:dyDescent="0.45">
      <c r="N450" s="82"/>
    </row>
    <row r="451" spans="14:14" x14ac:dyDescent="0.45">
      <c r="N451" s="82"/>
    </row>
    <row r="452" spans="14:14" x14ac:dyDescent="0.45">
      <c r="N452" s="82"/>
    </row>
    <row r="453" spans="14:14" x14ac:dyDescent="0.45">
      <c r="N453" s="82"/>
    </row>
    <row r="454" spans="14:14" x14ac:dyDescent="0.45">
      <c r="N454" s="82"/>
    </row>
    <row r="455" spans="14:14" x14ac:dyDescent="0.45">
      <c r="N455" s="82"/>
    </row>
    <row r="456" spans="14:14" x14ac:dyDescent="0.45">
      <c r="N456" s="82"/>
    </row>
    <row r="457" spans="14:14" x14ac:dyDescent="0.45">
      <c r="N457" s="82"/>
    </row>
    <row r="458" spans="14:14" x14ac:dyDescent="0.45">
      <c r="N458" s="82"/>
    </row>
    <row r="459" spans="14:14" x14ac:dyDescent="0.45">
      <c r="N459" s="82"/>
    </row>
    <row r="460" spans="14:14" x14ac:dyDescent="0.45">
      <c r="N460" s="82"/>
    </row>
    <row r="461" spans="14:14" x14ac:dyDescent="0.45">
      <c r="N461" s="82"/>
    </row>
    <row r="462" spans="14:14" x14ac:dyDescent="0.45">
      <c r="N462" s="82"/>
    </row>
    <row r="463" spans="14:14" x14ac:dyDescent="0.45">
      <c r="N463" s="82"/>
    </row>
    <row r="464" spans="14:14" x14ac:dyDescent="0.45">
      <c r="N464" s="82"/>
    </row>
    <row r="465" spans="14:14" x14ac:dyDescent="0.45">
      <c r="N465" s="82"/>
    </row>
    <row r="466" spans="14:14" x14ac:dyDescent="0.45">
      <c r="N466" s="82"/>
    </row>
    <row r="467" spans="14:14" x14ac:dyDescent="0.45">
      <c r="N467" s="82"/>
    </row>
    <row r="468" spans="14:14" x14ac:dyDescent="0.45">
      <c r="N468" s="82"/>
    </row>
    <row r="469" spans="14:14" x14ac:dyDescent="0.45">
      <c r="N469" s="82"/>
    </row>
    <row r="470" spans="14:14" x14ac:dyDescent="0.45">
      <c r="N470" s="82"/>
    </row>
    <row r="471" spans="14:14" x14ac:dyDescent="0.45">
      <c r="N471" s="82"/>
    </row>
    <row r="472" spans="14:14" x14ac:dyDescent="0.45">
      <c r="N472" s="82"/>
    </row>
    <row r="473" spans="14:14" x14ac:dyDescent="0.45">
      <c r="N473" s="82"/>
    </row>
    <row r="474" spans="14:14" x14ac:dyDescent="0.45">
      <c r="N474" s="82"/>
    </row>
    <row r="475" spans="14:14" x14ac:dyDescent="0.45">
      <c r="N475" s="82"/>
    </row>
    <row r="476" spans="14:14" x14ac:dyDescent="0.45">
      <c r="N476" s="82"/>
    </row>
    <row r="477" spans="14:14" x14ac:dyDescent="0.45">
      <c r="N477" s="82"/>
    </row>
    <row r="478" spans="14:14" x14ac:dyDescent="0.45">
      <c r="N478" s="82"/>
    </row>
    <row r="479" spans="14:14" x14ac:dyDescent="0.45">
      <c r="N479" s="82"/>
    </row>
    <row r="480" spans="14:14" x14ac:dyDescent="0.45">
      <c r="N480" s="82"/>
    </row>
    <row r="481" spans="14:14" x14ac:dyDescent="0.45">
      <c r="N481" s="82"/>
    </row>
    <row r="482" spans="14:14" x14ac:dyDescent="0.45">
      <c r="N482" s="82"/>
    </row>
    <row r="483" spans="14:14" x14ac:dyDescent="0.45">
      <c r="N483" s="82"/>
    </row>
    <row r="484" spans="14:14" x14ac:dyDescent="0.45">
      <c r="N484" s="82"/>
    </row>
    <row r="485" spans="14:14" x14ac:dyDescent="0.45">
      <c r="N485" s="82"/>
    </row>
    <row r="486" spans="14:14" x14ac:dyDescent="0.45">
      <c r="N486" s="82"/>
    </row>
    <row r="487" spans="14:14" x14ac:dyDescent="0.45">
      <c r="N487" s="82"/>
    </row>
    <row r="488" spans="14:14" x14ac:dyDescent="0.45">
      <c r="N488" s="82"/>
    </row>
    <row r="489" spans="14:14" x14ac:dyDescent="0.45">
      <c r="N489" s="82"/>
    </row>
    <row r="490" spans="14:14" x14ac:dyDescent="0.45">
      <c r="N490" s="82"/>
    </row>
    <row r="491" spans="14:14" x14ac:dyDescent="0.45">
      <c r="N491" s="82"/>
    </row>
    <row r="492" spans="14:14" x14ac:dyDescent="0.45">
      <c r="N492" s="82"/>
    </row>
    <row r="493" spans="14:14" x14ac:dyDescent="0.45">
      <c r="N493" s="82"/>
    </row>
    <row r="494" spans="14:14" x14ac:dyDescent="0.45">
      <c r="N494" s="82"/>
    </row>
    <row r="495" spans="14:14" x14ac:dyDescent="0.45">
      <c r="N495" s="82"/>
    </row>
    <row r="496" spans="14:14" x14ac:dyDescent="0.45">
      <c r="N496" s="82"/>
    </row>
    <row r="497" spans="14:14" x14ac:dyDescent="0.45">
      <c r="N497" s="82"/>
    </row>
    <row r="498" spans="14:14" x14ac:dyDescent="0.45">
      <c r="N498" s="82"/>
    </row>
    <row r="499" spans="14:14" x14ac:dyDescent="0.45">
      <c r="N499" s="82"/>
    </row>
    <row r="500" spans="14:14" x14ac:dyDescent="0.45">
      <c r="N500" s="82"/>
    </row>
    <row r="501" spans="14:14" x14ac:dyDescent="0.45">
      <c r="N501" s="82"/>
    </row>
    <row r="502" spans="14:14" x14ac:dyDescent="0.45">
      <c r="N502" s="82"/>
    </row>
    <row r="503" spans="14:14" x14ac:dyDescent="0.45">
      <c r="N503" s="82"/>
    </row>
    <row r="504" spans="14:14" x14ac:dyDescent="0.45">
      <c r="N504" s="82"/>
    </row>
    <row r="505" spans="14:14" x14ac:dyDescent="0.45">
      <c r="N505" s="82"/>
    </row>
    <row r="506" spans="14:14" x14ac:dyDescent="0.45">
      <c r="N506" s="82"/>
    </row>
    <row r="507" spans="14:14" x14ac:dyDescent="0.45">
      <c r="N507" s="82"/>
    </row>
    <row r="508" spans="14:14" x14ac:dyDescent="0.45">
      <c r="N508" s="82"/>
    </row>
    <row r="509" spans="14:14" x14ac:dyDescent="0.45">
      <c r="N509" s="82"/>
    </row>
    <row r="510" spans="14:14" x14ac:dyDescent="0.45">
      <c r="N510" s="82"/>
    </row>
    <row r="511" spans="14:14" x14ac:dyDescent="0.45">
      <c r="N511" s="82"/>
    </row>
    <row r="512" spans="14:14" x14ac:dyDescent="0.45">
      <c r="N512" s="82"/>
    </row>
    <row r="513" spans="14:14" x14ac:dyDescent="0.45">
      <c r="N513" s="82"/>
    </row>
    <row r="514" spans="14:14" x14ac:dyDescent="0.45">
      <c r="N514" s="82"/>
    </row>
    <row r="515" spans="14:14" x14ac:dyDescent="0.45">
      <c r="N515" s="82"/>
    </row>
    <row r="516" spans="14:14" x14ac:dyDescent="0.45">
      <c r="N516" s="82"/>
    </row>
    <row r="517" spans="14:14" x14ac:dyDescent="0.45">
      <c r="N517" s="82"/>
    </row>
    <row r="518" spans="14:14" x14ac:dyDescent="0.45">
      <c r="N518" s="82"/>
    </row>
    <row r="519" spans="14:14" x14ac:dyDescent="0.45">
      <c r="N519" s="82"/>
    </row>
    <row r="520" spans="14:14" x14ac:dyDescent="0.45">
      <c r="N520" s="82"/>
    </row>
    <row r="521" spans="14:14" x14ac:dyDescent="0.45">
      <c r="N521" s="82"/>
    </row>
    <row r="522" spans="14:14" x14ac:dyDescent="0.45">
      <c r="N522" s="82"/>
    </row>
    <row r="523" spans="14:14" x14ac:dyDescent="0.45">
      <c r="N523" s="82"/>
    </row>
    <row r="524" spans="14:14" x14ac:dyDescent="0.45">
      <c r="N524" s="82"/>
    </row>
    <row r="525" spans="14:14" x14ac:dyDescent="0.45">
      <c r="N525" s="82"/>
    </row>
    <row r="526" spans="14:14" x14ac:dyDescent="0.45">
      <c r="N526" s="82"/>
    </row>
    <row r="527" spans="14:14" x14ac:dyDescent="0.45">
      <c r="N527" s="82"/>
    </row>
    <row r="528" spans="14:14" x14ac:dyDescent="0.45">
      <c r="N528" s="82"/>
    </row>
    <row r="529" spans="14:14" x14ac:dyDescent="0.45">
      <c r="N529" s="82"/>
    </row>
    <row r="530" spans="14:14" x14ac:dyDescent="0.45">
      <c r="N530" s="82"/>
    </row>
    <row r="531" spans="14:14" x14ac:dyDescent="0.45">
      <c r="N531" s="82"/>
    </row>
    <row r="532" spans="14:14" x14ac:dyDescent="0.45">
      <c r="N532" s="82"/>
    </row>
    <row r="533" spans="14:14" x14ac:dyDescent="0.45">
      <c r="N533" s="82"/>
    </row>
    <row r="534" spans="14:14" x14ac:dyDescent="0.45">
      <c r="N534" s="82"/>
    </row>
    <row r="535" spans="14:14" x14ac:dyDescent="0.45">
      <c r="N535" s="82"/>
    </row>
    <row r="536" spans="14:14" x14ac:dyDescent="0.45">
      <c r="N536" s="82"/>
    </row>
    <row r="537" spans="14:14" x14ac:dyDescent="0.45">
      <c r="N537" s="82"/>
    </row>
    <row r="538" spans="14:14" x14ac:dyDescent="0.45">
      <c r="N538" s="82"/>
    </row>
    <row r="539" spans="14:14" x14ac:dyDescent="0.45">
      <c r="N539" s="82"/>
    </row>
    <row r="540" spans="14:14" x14ac:dyDescent="0.45">
      <c r="N540" s="82"/>
    </row>
    <row r="541" spans="14:14" x14ac:dyDescent="0.45">
      <c r="N541" s="82"/>
    </row>
    <row r="542" spans="14:14" x14ac:dyDescent="0.45">
      <c r="N542" s="82"/>
    </row>
    <row r="543" spans="14:14" x14ac:dyDescent="0.45">
      <c r="N543" s="82"/>
    </row>
    <row r="544" spans="14:14" x14ac:dyDescent="0.45">
      <c r="N544" s="82"/>
    </row>
    <row r="545" spans="14:14" x14ac:dyDescent="0.45">
      <c r="N545" s="82"/>
    </row>
    <row r="546" spans="14:14" x14ac:dyDescent="0.45">
      <c r="N546" s="82"/>
    </row>
    <row r="547" spans="14:14" x14ac:dyDescent="0.45">
      <c r="N547" s="82"/>
    </row>
    <row r="548" spans="14:14" x14ac:dyDescent="0.45">
      <c r="N548" s="82"/>
    </row>
    <row r="549" spans="14:14" x14ac:dyDescent="0.45">
      <c r="N549" s="82"/>
    </row>
    <row r="550" spans="14:14" x14ac:dyDescent="0.45">
      <c r="N550" s="82"/>
    </row>
    <row r="551" spans="14:14" x14ac:dyDescent="0.45">
      <c r="N551" s="82"/>
    </row>
    <row r="552" spans="14:14" x14ac:dyDescent="0.45">
      <c r="N552" s="82"/>
    </row>
    <row r="553" spans="14:14" x14ac:dyDescent="0.45">
      <c r="N553" s="82"/>
    </row>
    <row r="554" spans="14:14" x14ac:dyDescent="0.45">
      <c r="N554" s="82"/>
    </row>
    <row r="555" spans="14:14" x14ac:dyDescent="0.45">
      <c r="N555" s="82"/>
    </row>
    <row r="556" spans="14:14" x14ac:dyDescent="0.45">
      <c r="N556" s="82"/>
    </row>
    <row r="557" spans="14:14" x14ac:dyDescent="0.45">
      <c r="N557" s="82"/>
    </row>
    <row r="558" spans="14:14" x14ac:dyDescent="0.45">
      <c r="N558" s="82"/>
    </row>
    <row r="559" spans="14:14" x14ac:dyDescent="0.45">
      <c r="N559" s="82"/>
    </row>
    <row r="560" spans="14:14" x14ac:dyDescent="0.45">
      <c r="N560" s="82"/>
    </row>
    <row r="561" spans="14:14" x14ac:dyDescent="0.45">
      <c r="N561" s="82"/>
    </row>
    <row r="562" spans="14:14" x14ac:dyDescent="0.45">
      <c r="N562" s="82"/>
    </row>
    <row r="563" spans="14:14" x14ac:dyDescent="0.45">
      <c r="N563" s="82"/>
    </row>
    <row r="564" spans="14:14" x14ac:dyDescent="0.45">
      <c r="N564" s="82"/>
    </row>
    <row r="565" spans="14:14" x14ac:dyDescent="0.45">
      <c r="N565" s="82"/>
    </row>
    <row r="566" spans="14:14" x14ac:dyDescent="0.45">
      <c r="N566" s="82"/>
    </row>
    <row r="567" spans="14:14" x14ac:dyDescent="0.45">
      <c r="N567" s="82"/>
    </row>
    <row r="568" spans="14:14" x14ac:dyDescent="0.45">
      <c r="N568" s="82"/>
    </row>
    <row r="569" spans="14:14" x14ac:dyDescent="0.45">
      <c r="N569" s="82"/>
    </row>
    <row r="570" spans="14:14" x14ac:dyDescent="0.45">
      <c r="N570" s="82"/>
    </row>
    <row r="571" spans="14:14" x14ac:dyDescent="0.45">
      <c r="N571" s="82"/>
    </row>
    <row r="572" spans="14:14" x14ac:dyDescent="0.45">
      <c r="N572" s="82"/>
    </row>
    <row r="573" spans="14:14" x14ac:dyDescent="0.45">
      <c r="N573" s="82"/>
    </row>
    <row r="574" spans="14:14" x14ac:dyDescent="0.45">
      <c r="N574" s="82"/>
    </row>
    <row r="575" spans="14:14" x14ac:dyDescent="0.45">
      <c r="N575" s="82"/>
    </row>
    <row r="576" spans="14:14" x14ac:dyDescent="0.45">
      <c r="N576" s="82"/>
    </row>
    <row r="577" spans="14:14" x14ac:dyDescent="0.45">
      <c r="N577" s="82"/>
    </row>
    <row r="578" spans="14:14" x14ac:dyDescent="0.45">
      <c r="N578" s="82"/>
    </row>
    <row r="579" spans="14:14" x14ac:dyDescent="0.45">
      <c r="N579" s="82"/>
    </row>
    <row r="580" spans="14:14" x14ac:dyDescent="0.45">
      <c r="N580" s="82"/>
    </row>
    <row r="581" spans="14:14" x14ac:dyDescent="0.45">
      <c r="N581" s="82"/>
    </row>
    <row r="582" spans="14:14" x14ac:dyDescent="0.45">
      <c r="N582" s="82"/>
    </row>
    <row r="583" spans="14:14" x14ac:dyDescent="0.45">
      <c r="N583" s="82"/>
    </row>
    <row r="584" spans="14:14" x14ac:dyDescent="0.45">
      <c r="N584" s="82"/>
    </row>
    <row r="585" spans="14:14" x14ac:dyDescent="0.45">
      <c r="N585" s="82"/>
    </row>
    <row r="586" spans="14:14" x14ac:dyDescent="0.45">
      <c r="N586" s="82"/>
    </row>
    <row r="587" spans="14:14" x14ac:dyDescent="0.45">
      <c r="N587" s="82"/>
    </row>
    <row r="588" spans="14:14" x14ac:dyDescent="0.45">
      <c r="N588" s="82"/>
    </row>
    <row r="589" spans="14:14" x14ac:dyDescent="0.45">
      <c r="N589" s="82"/>
    </row>
    <row r="590" spans="14:14" x14ac:dyDescent="0.45">
      <c r="N590" s="82"/>
    </row>
    <row r="591" spans="14:14" x14ac:dyDescent="0.45">
      <c r="N591" s="82"/>
    </row>
    <row r="592" spans="14:14" x14ac:dyDescent="0.45">
      <c r="N592" s="82"/>
    </row>
    <row r="593" spans="14:14" x14ac:dyDescent="0.45">
      <c r="N593" s="82"/>
    </row>
    <row r="594" spans="14:14" x14ac:dyDescent="0.45">
      <c r="N594" s="82"/>
    </row>
    <row r="595" spans="14:14" x14ac:dyDescent="0.45">
      <c r="N595" s="82"/>
    </row>
    <row r="596" spans="14:14" x14ac:dyDescent="0.45">
      <c r="N596" s="82"/>
    </row>
    <row r="597" spans="14:14" x14ac:dyDescent="0.45">
      <c r="N597" s="82"/>
    </row>
    <row r="598" spans="14:14" x14ac:dyDescent="0.45">
      <c r="N598" s="82"/>
    </row>
    <row r="599" spans="14:14" x14ac:dyDescent="0.45">
      <c r="N599" s="82"/>
    </row>
    <row r="600" spans="14:14" x14ac:dyDescent="0.45">
      <c r="N600" s="82"/>
    </row>
    <row r="601" spans="14:14" x14ac:dyDescent="0.45">
      <c r="N601" s="82"/>
    </row>
    <row r="602" spans="14:14" x14ac:dyDescent="0.45">
      <c r="N602" s="82"/>
    </row>
    <row r="603" spans="14:14" x14ac:dyDescent="0.45">
      <c r="N603" s="82"/>
    </row>
    <row r="604" spans="14:14" x14ac:dyDescent="0.45">
      <c r="N604" s="82"/>
    </row>
    <row r="605" spans="14:14" x14ac:dyDescent="0.45">
      <c r="N605" s="82"/>
    </row>
    <row r="606" spans="14:14" x14ac:dyDescent="0.45">
      <c r="N606" s="82"/>
    </row>
    <row r="607" spans="14:14" x14ac:dyDescent="0.45">
      <c r="N607" s="82"/>
    </row>
    <row r="608" spans="14:14" x14ac:dyDescent="0.45">
      <c r="N608" s="82"/>
    </row>
    <row r="609" spans="14:14" x14ac:dyDescent="0.45">
      <c r="N609" s="82"/>
    </row>
    <row r="610" spans="14:14" x14ac:dyDescent="0.45">
      <c r="N610" s="82"/>
    </row>
    <row r="611" spans="14:14" x14ac:dyDescent="0.45">
      <c r="N611" s="82"/>
    </row>
    <row r="612" spans="14:14" x14ac:dyDescent="0.45">
      <c r="N612" s="82"/>
    </row>
    <row r="613" spans="14:14" x14ac:dyDescent="0.45">
      <c r="N613" s="82"/>
    </row>
    <row r="614" spans="14:14" x14ac:dyDescent="0.45">
      <c r="N614" s="82"/>
    </row>
    <row r="615" spans="14:14" x14ac:dyDescent="0.45">
      <c r="N615" s="82"/>
    </row>
    <row r="616" spans="14:14" x14ac:dyDescent="0.45">
      <c r="N616" s="82"/>
    </row>
    <row r="617" spans="14:14" x14ac:dyDescent="0.45">
      <c r="N617" s="82"/>
    </row>
    <row r="618" spans="14:14" x14ac:dyDescent="0.45">
      <c r="N618" s="82"/>
    </row>
    <row r="619" spans="14:14" x14ac:dyDescent="0.45">
      <c r="N619" s="82"/>
    </row>
    <row r="620" spans="14:14" x14ac:dyDescent="0.45">
      <c r="N620" s="82"/>
    </row>
    <row r="621" spans="14:14" x14ac:dyDescent="0.45">
      <c r="N621" s="82"/>
    </row>
    <row r="622" spans="14:14" x14ac:dyDescent="0.45">
      <c r="N622" s="82"/>
    </row>
    <row r="623" spans="14:14" x14ac:dyDescent="0.45">
      <c r="N623" s="82"/>
    </row>
    <row r="624" spans="14:14" x14ac:dyDescent="0.45">
      <c r="N624" s="82"/>
    </row>
    <row r="625" spans="14:14" x14ac:dyDescent="0.45">
      <c r="N625" s="82"/>
    </row>
    <row r="626" spans="14:14" x14ac:dyDescent="0.45">
      <c r="N626" s="82"/>
    </row>
    <row r="627" spans="14:14" x14ac:dyDescent="0.45">
      <c r="N627" s="82"/>
    </row>
    <row r="628" spans="14:14" x14ac:dyDescent="0.45">
      <c r="N628" s="82"/>
    </row>
    <row r="629" spans="14:14" x14ac:dyDescent="0.45">
      <c r="N629" s="82"/>
    </row>
    <row r="630" spans="14:14" x14ac:dyDescent="0.45">
      <c r="N630" s="82"/>
    </row>
    <row r="631" spans="14:14" x14ac:dyDescent="0.45">
      <c r="N631" s="82"/>
    </row>
    <row r="632" spans="14:14" x14ac:dyDescent="0.45">
      <c r="N632" s="82"/>
    </row>
    <row r="633" spans="14:14" x14ac:dyDescent="0.45">
      <c r="N633" s="82"/>
    </row>
    <row r="634" spans="14:14" x14ac:dyDescent="0.45">
      <c r="N634" s="82"/>
    </row>
    <row r="635" spans="14:14" x14ac:dyDescent="0.45">
      <c r="N635" s="82"/>
    </row>
    <row r="636" spans="14:14" x14ac:dyDescent="0.45">
      <c r="N636" s="82"/>
    </row>
    <row r="637" spans="14:14" x14ac:dyDescent="0.45">
      <c r="N637" s="82"/>
    </row>
    <row r="638" spans="14:14" x14ac:dyDescent="0.45">
      <c r="N638" s="82"/>
    </row>
    <row r="639" spans="14:14" x14ac:dyDescent="0.45">
      <c r="N639" s="82"/>
    </row>
    <row r="640" spans="14:14" x14ac:dyDescent="0.45">
      <c r="N640" s="82"/>
    </row>
    <row r="641" spans="14:14" x14ac:dyDescent="0.45">
      <c r="N641" s="82"/>
    </row>
    <row r="642" spans="14:14" x14ac:dyDescent="0.45">
      <c r="N642" s="82"/>
    </row>
    <row r="643" spans="14:14" x14ac:dyDescent="0.45">
      <c r="N643" s="82"/>
    </row>
    <row r="644" spans="14:14" x14ac:dyDescent="0.45">
      <c r="N644" s="82"/>
    </row>
    <row r="645" spans="14:14" x14ac:dyDescent="0.45">
      <c r="N645" s="82"/>
    </row>
    <row r="646" spans="14:14" x14ac:dyDescent="0.45">
      <c r="N646" s="82"/>
    </row>
    <row r="647" spans="14:14" x14ac:dyDescent="0.45">
      <c r="N647" s="82"/>
    </row>
    <row r="648" spans="14:14" x14ac:dyDescent="0.45">
      <c r="N648" s="82"/>
    </row>
    <row r="649" spans="14:14" x14ac:dyDescent="0.45">
      <c r="N649" s="82"/>
    </row>
    <row r="650" spans="14:14" x14ac:dyDescent="0.45">
      <c r="N650" s="82"/>
    </row>
    <row r="651" spans="14:14" x14ac:dyDescent="0.45">
      <c r="N651" s="82"/>
    </row>
    <row r="652" spans="14:14" x14ac:dyDescent="0.45">
      <c r="N652" s="82"/>
    </row>
    <row r="653" spans="14:14" x14ac:dyDescent="0.45">
      <c r="N653" s="82"/>
    </row>
    <row r="654" spans="14:14" x14ac:dyDescent="0.45">
      <c r="N654" s="82"/>
    </row>
    <row r="655" spans="14:14" x14ac:dyDescent="0.45">
      <c r="N655" s="82"/>
    </row>
    <row r="656" spans="14:14" x14ac:dyDescent="0.45">
      <c r="N656" s="82"/>
    </row>
    <row r="657" spans="14:14" x14ac:dyDescent="0.45">
      <c r="N657" s="82"/>
    </row>
    <row r="658" spans="14:14" x14ac:dyDescent="0.45">
      <c r="N658" s="82"/>
    </row>
    <row r="659" spans="14:14" x14ac:dyDescent="0.45">
      <c r="N659" s="82"/>
    </row>
    <row r="660" spans="14:14" x14ac:dyDescent="0.45">
      <c r="N660" s="82"/>
    </row>
    <row r="661" spans="14:14" x14ac:dyDescent="0.45">
      <c r="N661" s="82"/>
    </row>
    <row r="662" spans="14:14" x14ac:dyDescent="0.45">
      <c r="N662" s="82"/>
    </row>
    <row r="663" spans="14:14" x14ac:dyDescent="0.45">
      <c r="N663" s="82"/>
    </row>
    <row r="664" spans="14:14" x14ac:dyDescent="0.45">
      <c r="N664" s="82"/>
    </row>
    <row r="665" spans="14:14" x14ac:dyDescent="0.45">
      <c r="N665" s="82"/>
    </row>
    <row r="666" spans="14:14" x14ac:dyDescent="0.45">
      <c r="N666" s="82"/>
    </row>
    <row r="667" spans="14:14" x14ac:dyDescent="0.45">
      <c r="N667" s="82"/>
    </row>
    <row r="668" spans="14:14" x14ac:dyDescent="0.45">
      <c r="N668" s="82"/>
    </row>
    <row r="669" spans="14:14" x14ac:dyDescent="0.45">
      <c r="N669" s="82"/>
    </row>
    <row r="670" spans="14:14" x14ac:dyDescent="0.45">
      <c r="N670" s="82"/>
    </row>
    <row r="671" spans="14:14" x14ac:dyDescent="0.45">
      <c r="N671" s="82"/>
    </row>
    <row r="672" spans="14:14" x14ac:dyDescent="0.45">
      <c r="N672" s="82"/>
    </row>
    <row r="673" spans="14:14" x14ac:dyDescent="0.45">
      <c r="N673" s="82"/>
    </row>
    <row r="674" spans="14:14" x14ac:dyDescent="0.45">
      <c r="N674" s="82"/>
    </row>
    <row r="675" spans="14:14" x14ac:dyDescent="0.45">
      <c r="N675" s="82"/>
    </row>
    <row r="676" spans="14:14" x14ac:dyDescent="0.45">
      <c r="N676" s="82"/>
    </row>
    <row r="677" spans="14:14" x14ac:dyDescent="0.45">
      <c r="N677" s="82"/>
    </row>
    <row r="678" spans="14:14" x14ac:dyDescent="0.45">
      <c r="N678" s="82"/>
    </row>
    <row r="679" spans="14:14" x14ac:dyDescent="0.45">
      <c r="N679" s="82"/>
    </row>
    <row r="680" spans="14:14" x14ac:dyDescent="0.45">
      <c r="N680" s="82"/>
    </row>
    <row r="681" spans="14:14" x14ac:dyDescent="0.45">
      <c r="N681" s="82"/>
    </row>
    <row r="682" spans="14:14" x14ac:dyDescent="0.45">
      <c r="N682" s="82"/>
    </row>
    <row r="683" spans="14:14" x14ac:dyDescent="0.45">
      <c r="N683" s="82"/>
    </row>
    <row r="684" spans="14:14" x14ac:dyDescent="0.45">
      <c r="N684" s="82"/>
    </row>
    <row r="685" spans="14:14" x14ac:dyDescent="0.45">
      <c r="N685" s="82"/>
    </row>
    <row r="686" spans="14:14" x14ac:dyDescent="0.45">
      <c r="N686" s="82"/>
    </row>
    <row r="687" spans="14:14" x14ac:dyDescent="0.45">
      <c r="N687" s="82"/>
    </row>
    <row r="688" spans="14:14" x14ac:dyDescent="0.45">
      <c r="N688" s="82"/>
    </row>
    <row r="689" spans="14:14" x14ac:dyDescent="0.45">
      <c r="N689" s="82"/>
    </row>
    <row r="690" spans="14:14" x14ac:dyDescent="0.45">
      <c r="N690" s="82"/>
    </row>
    <row r="691" spans="14:14" x14ac:dyDescent="0.45">
      <c r="N691" s="82"/>
    </row>
    <row r="692" spans="14:14" x14ac:dyDescent="0.45">
      <c r="N692" s="82"/>
    </row>
    <row r="693" spans="14:14" x14ac:dyDescent="0.45">
      <c r="N693" s="82"/>
    </row>
    <row r="694" spans="14:14" x14ac:dyDescent="0.45">
      <c r="N694" s="82"/>
    </row>
    <row r="695" spans="14:14" x14ac:dyDescent="0.45">
      <c r="N695" s="82"/>
    </row>
    <row r="696" spans="14:14" x14ac:dyDescent="0.45">
      <c r="N696" s="82"/>
    </row>
    <row r="697" spans="14:14" x14ac:dyDescent="0.45">
      <c r="N697" s="82"/>
    </row>
    <row r="698" spans="14:14" x14ac:dyDescent="0.45">
      <c r="N698" s="82"/>
    </row>
    <row r="699" spans="14:14" x14ac:dyDescent="0.45">
      <c r="N699" s="82"/>
    </row>
    <row r="700" spans="14:14" x14ac:dyDescent="0.45">
      <c r="N700" s="82"/>
    </row>
    <row r="701" spans="14:14" x14ac:dyDescent="0.45">
      <c r="N701" s="82"/>
    </row>
    <row r="702" spans="14:14" x14ac:dyDescent="0.45">
      <c r="N702" s="82"/>
    </row>
    <row r="703" spans="14:14" x14ac:dyDescent="0.45">
      <c r="N703" s="82"/>
    </row>
    <row r="704" spans="14:14" x14ac:dyDescent="0.45">
      <c r="N704" s="82"/>
    </row>
    <row r="705" spans="14:14" x14ac:dyDescent="0.45">
      <c r="N705" s="82"/>
    </row>
    <row r="706" spans="14:14" x14ac:dyDescent="0.45">
      <c r="N706" s="82"/>
    </row>
    <row r="707" spans="14:14" x14ac:dyDescent="0.45">
      <c r="N707" s="82"/>
    </row>
    <row r="708" spans="14:14" x14ac:dyDescent="0.45">
      <c r="N708" s="82"/>
    </row>
    <row r="709" spans="14:14" x14ac:dyDescent="0.45">
      <c r="N709" s="82"/>
    </row>
    <row r="710" spans="14:14" x14ac:dyDescent="0.45">
      <c r="N710" s="82"/>
    </row>
    <row r="711" spans="14:14" x14ac:dyDescent="0.45">
      <c r="N711" s="82"/>
    </row>
    <row r="712" spans="14:14" x14ac:dyDescent="0.45">
      <c r="N712" s="82"/>
    </row>
    <row r="713" spans="14:14" x14ac:dyDescent="0.45">
      <c r="N713" s="82"/>
    </row>
    <row r="714" spans="14:14" x14ac:dyDescent="0.45">
      <c r="N714" s="82"/>
    </row>
    <row r="715" spans="14:14" x14ac:dyDescent="0.45">
      <c r="N715" s="82"/>
    </row>
    <row r="716" spans="14:14" x14ac:dyDescent="0.45">
      <c r="N716" s="82"/>
    </row>
    <row r="717" spans="14:14" x14ac:dyDescent="0.45">
      <c r="N717" s="82"/>
    </row>
    <row r="718" spans="14:14" x14ac:dyDescent="0.45">
      <c r="N718" s="82"/>
    </row>
    <row r="719" spans="14:14" x14ac:dyDescent="0.45">
      <c r="N719" s="82"/>
    </row>
    <row r="720" spans="14:14" x14ac:dyDescent="0.45">
      <c r="N720" s="82"/>
    </row>
    <row r="721" spans="14:14" x14ac:dyDescent="0.45">
      <c r="N721" s="82"/>
    </row>
    <row r="722" spans="14:14" x14ac:dyDescent="0.45">
      <c r="N722" s="82"/>
    </row>
    <row r="723" spans="14:14" x14ac:dyDescent="0.45">
      <c r="N723" s="82"/>
    </row>
    <row r="724" spans="14:14" x14ac:dyDescent="0.45">
      <c r="N724" s="82"/>
    </row>
    <row r="725" spans="14:14" x14ac:dyDescent="0.45">
      <c r="N725" s="82"/>
    </row>
    <row r="726" spans="14:14" x14ac:dyDescent="0.45">
      <c r="N726" s="82"/>
    </row>
    <row r="727" spans="14:14" x14ac:dyDescent="0.45">
      <c r="N727" s="82"/>
    </row>
    <row r="728" spans="14:14" x14ac:dyDescent="0.45">
      <c r="N728" s="82"/>
    </row>
    <row r="729" spans="14:14" x14ac:dyDescent="0.45">
      <c r="N729" s="82"/>
    </row>
    <row r="730" spans="14:14" x14ac:dyDescent="0.45">
      <c r="N730" s="82"/>
    </row>
    <row r="731" spans="14:14" x14ac:dyDescent="0.45">
      <c r="N731" s="82"/>
    </row>
    <row r="732" spans="14:14" x14ac:dyDescent="0.45">
      <c r="N732" s="82"/>
    </row>
    <row r="733" spans="14:14" x14ac:dyDescent="0.45">
      <c r="N733" s="82"/>
    </row>
    <row r="734" spans="14:14" x14ac:dyDescent="0.45">
      <c r="N734" s="82"/>
    </row>
    <row r="735" spans="14:14" x14ac:dyDescent="0.45">
      <c r="N735" s="82"/>
    </row>
    <row r="736" spans="14:14" x14ac:dyDescent="0.45">
      <c r="N736" s="82"/>
    </row>
    <row r="737" spans="14:14" x14ac:dyDescent="0.45">
      <c r="N737" s="82"/>
    </row>
    <row r="738" spans="14:14" x14ac:dyDescent="0.45">
      <c r="N738" s="82"/>
    </row>
    <row r="739" spans="14:14" x14ac:dyDescent="0.45">
      <c r="N739" s="82"/>
    </row>
    <row r="740" spans="14:14" x14ac:dyDescent="0.45">
      <c r="N740" s="82"/>
    </row>
    <row r="741" spans="14:14" x14ac:dyDescent="0.45">
      <c r="N741" s="82"/>
    </row>
    <row r="742" spans="14:14" x14ac:dyDescent="0.45">
      <c r="N742" s="82"/>
    </row>
    <row r="743" spans="14:14" x14ac:dyDescent="0.45">
      <c r="N743" s="82"/>
    </row>
    <row r="744" spans="14:14" x14ac:dyDescent="0.45">
      <c r="N744" s="82"/>
    </row>
    <row r="745" spans="14:14" x14ac:dyDescent="0.45">
      <c r="N745" s="82"/>
    </row>
    <row r="746" spans="14:14" x14ac:dyDescent="0.45">
      <c r="N746" s="82"/>
    </row>
    <row r="747" spans="14:14" x14ac:dyDescent="0.45">
      <c r="N747" s="82"/>
    </row>
    <row r="748" spans="14:14" x14ac:dyDescent="0.45">
      <c r="N748" s="82"/>
    </row>
    <row r="749" spans="14:14" x14ac:dyDescent="0.45">
      <c r="N749" s="82"/>
    </row>
    <row r="750" spans="14:14" x14ac:dyDescent="0.45">
      <c r="N750" s="82"/>
    </row>
    <row r="751" spans="14:14" x14ac:dyDescent="0.45">
      <c r="N751" s="82"/>
    </row>
    <row r="752" spans="14:14" x14ac:dyDescent="0.45">
      <c r="N752" s="82"/>
    </row>
    <row r="753" spans="14:14" x14ac:dyDescent="0.45">
      <c r="N753" s="82"/>
    </row>
    <row r="754" spans="14:14" x14ac:dyDescent="0.45">
      <c r="N754" s="82"/>
    </row>
    <row r="755" spans="14:14" x14ac:dyDescent="0.45">
      <c r="N755" s="82"/>
    </row>
    <row r="756" spans="14:14" x14ac:dyDescent="0.45">
      <c r="N756" s="82"/>
    </row>
    <row r="757" spans="14:14" x14ac:dyDescent="0.45">
      <c r="N757" s="82"/>
    </row>
    <row r="758" spans="14:14" x14ac:dyDescent="0.45">
      <c r="N758" s="82"/>
    </row>
    <row r="759" spans="14:14" x14ac:dyDescent="0.45">
      <c r="N759" s="82"/>
    </row>
    <row r="760" spans="14:14" x14ac:dyDescent="0.45">
      <c r="N760" s="82"/>
    </row>
    <row r="761" spans="14:14" x14ac:dyDescent="0.45">
      <c r="N761" s="82"/>
    </row>
    <row r="762" spans="14:14" x14ac:dyDescent="0.45">
      <c r="N762" s="82"/>
    </row>
    <row r="763" spans="14:14" x14ac:dyDescent="0.45">
      <c r="N763" s="82"/>
    </row>
    <row r="764" spans="14:14" x14ac:dyDescent="0.45">
      <c r="N764" s="82"/>
    </row>
    <row r="765" spans="14:14" x14ac:dyDescent="0.45">
      <c r="N765" s="82"/>
    </row>
    <row r="766" spans="14:14" x14ac:dyDescent="0.45">
      <c r="N766" s="82"/>
    </row>
    <row r="767" spans="14:14" x14ac:dyDescent="0.45">
      <c r="N767" s="82"/>
    </row>
    <row r="768" spans="14:14" x14ac:dyDescent="0.45">
      <c r="N768" s="82"/>
    </row>
    <row r="769" spans="14:14" x14ac:dyDescent="0.45">
      <c r="N769" s="83"/>
    </row>
    <row r="770" spans="14:14" x14ac:dyDescent="0.45">
      <c r="N770" s="83"/>
    </row>
    <row r="771" spans="14:14" x14ac:dyDescent="0.45">
      <c r="N771" s="83"/>
    </row>
    <row r="772" spans="14:14" x14ac:dyDescent="0.45">
      <c r="N772" s="83"/>
    </row>
    <row r="773" spans="14:14" x14ac:dyDescent="0.45">
      <c r="N773" s="83"/>
    </row>
    <row r="774" spans="14:14" x14ac:dyDescent="0.45">
      <c r="N774" s="83"/>
    </row>
    <row r="775" spans="14:14" x14ac:dyDescent="0.45">
      <c r="N775" s="83"/>
    </row>
    <row r="776" spans="14:14" x14ac:dyDescent="0.45">
      <c r="N776" s="83"/>
    </row>
    <row r="777" spans="14:14" x14ac:dyDescent="0.45">
      <c r="N777" s="83"/>
    </row>
    <row r="778" spans="14:14" x14ac:dyDescent="0.45">
      <c r="N778" s="83"/>
    </row>
    <row r="779" spans="14:14" x14ac:dyDescent="0.45">
      <c r="N779" s="83"/>
    </row>
    <row r="780" spans="14:14" x14ac:dyDescent="0.45">
      <c r="N780" s="83"/>
    </row>
    <row r="781" spans="14:14" x14ac:dyDescent="0.45">
      <c r="N781" s="83"/>
    </row>
    <row r="782" spans="14:14" x14ac:dyDescent="0.45">
      <c r="N782" s="83"/>
    </row>
    <row r="783" spans="14:14" x14ac:dyDescent="0.45">
      <c r="N783" s="83"/>
    </row>
    <row r="784" spans="14:14" x14ac:dyDescent="0.45">
      <c r="N784" s="83"/>
    </row>
    <row r="785" spans="14:14" x14ac:dyDescent="0.45">
      <c r="N785" s="83"/>
    </row>
    <row r="786" spans="14:14" x14ac:dyDescent="0.45">
      <c r="N786" s="83"/>
    </row>
    <row r="787" spans="14:14" x14ac:dyDescent="0.45">
      <c r="N787" s="83"/>
    </row>
    <row r="788" spans="14:14" x14ac:dyDescent="0.45">
      <c r="N788" s="83"/>
    </row>
    <row r="789" spans="14:14" x14ac:dyDescent="0.45">
      <c r="N789" s="83"/>
    </row>
    <row r="790" spans="14:14" x14ac:dyDescent="0.45">
      <c r="N790" s="83"/>
    </row>
    <row r="791" spans="14:14" x14ac:dyDescent="0.45">
      <c r="N791" s="83"/>
    </row>
    <row r="792" spans="14:14" x14ac:dyDescent="0.45">
      <c r="N792" s="83"/>
    </row>
    <row r="793" spans="14:14" x14ac:dyDescent="0.45">
      <c r="N793" s="83"/>
    </row>
    <row r="794" spans="14:14" x14ac:dyDescent="0.45">
      <c r="N794" s="83"/>
    </row>
    <row r="795" spans="14:14" x14ac:dyDescent="0.45">
      <c r="N795" s="83"/>
    </row>
    <row r="796" spans="14:14" x14ac:dyDescent="0.45">
      <c r="N796" s="83"/>
    </row>
    <row r="797" spans="14:14" x14ac:dyDescent="0.45">
      <c r="N797" s="83"/>
    </row>
    <row r="798" spans="14:14" x14ac:dyDescent="0.45">
      <c r="N798" s="83"/>
    </row>
    <row r="799" spans="14:14" x14ac:dyDescent="0.45">
      <c r="N799" s="83"/>
    </row>
    <row r="800" spans="14:14" x14ac:dyDescent="0.45">
      <c r="N800" s="83"/>
    </row>
    <row r="801" spans="14:14" x14ac:dyDescent="0.45">
      <c r="N801" s="83"/>
    </row>
  </sheetData>
  <sheetProtection algorithmName="SHA-512" hashValue="21WOqnCc7L/1slY/Doe62HzV4PFQYxDzDdPhExMBXqpVg8/04RTJLyMxHDgcsT+eY3vDc9Yntd4AAJcWDauoNA==" saltValue="fEQetmuQ1+s/Bs3qolNdiQ==" spinCount="100000" sheet="1" formatCells="0" formatColumns="0" formatRows="0" insertColumns="0" insertRows="0" insertHyperlinks="0" deleteColumns="0" deleteRows="0" selectLockedCells="1" sort="0"/>
  <dataConsolidate function="max">
    <dataRefs count="1">
      <dataRef ref="H46" sheet="JUMBO LOC Amortization Calc. "/>
    </dataRefs>
  </dataConsolidate>
  <mergeCells count="365">
    <mergeCell ref="B16:D16"/>
    <mergeCell ref="B17:D17"/>
    <mergeCell ref="B18:D18"/>
    <mergeCell ref="B19:D19"/>
    <mergeCell ref="B20:D20"/>
    <mergeCell ref="B21:D21"/>
    <mergeCell ref="B22:D22"/>
    <mergeCell ref="B23:D23"/>
    <mergeCell ref="B6:D7"/>
    <mergeCell ref="J12:J13"/>
    <mergeCell ref="K12:K13"/>
    <mergeCell ref="K33:K34"/>
    <mergeCell ref="L12:L13"/>
    <mergeCell ref="L14:L16"/>
    <mergeCell ref="K17:K19"/>
    <mergeCell ref="L17:L19"/>
    <mergeCell ref="K20:K21"/>
    <mergeCell ref="L20:L21"/>
    <mergeCell ref="K22:K23"/>
    <mergeCell ref="L22:L23"/>
    <mergeCell ref="B27:C27"/>
    <mergeCell ref="H32:H33"/>
    <mergeCell ref="G32:G33"/>
    <mergeCell ref="B30:D30"/>
    <mergeCell ref="B32:B33"/>
    <mergeCell ref="C32:C33"/>
    <mergeCell ref="D32:D33"/>
    <mergeCell ref="E32:E33"/>
    <mergeCell ref="F32:F33"/>
    <mergeCell ref="I46:J46"/>
    <mergeCell ref="I55:J55"/>
    <mergeCell ref="I54:J54"/>
    <mergeCell ref="I53:J53"/>
    <mergeCell ref="I52:J52"/>
    <mergeCell ref="I51:J51"/>
    <mergeCell ref="I56:J56"/>
    <mergeCell ref="I50:J50"/>
    <mergeCell ref="I49:J49"/>
    <mergeCell ref="I48:J48"/>
    <mergeCell ref="I47:J47"/>
    <mergeCell ref="K53:K54"/>
    <mergeCell ref="L33:L34"/>
    <mergeCell ref="K47:K48"/>
    <mergeCell ref="K49:K50"/>
    <mergeCell ref="K51:K52"/>
    <mergeCell ref="K35:K36"/>
    <mergeCell ref="K37:K38"/>
    <mergeCell ref="K39:K40"/>
    <mergeCell ref="K41:K42"/>
    <mergeCell ref="K43:K44"/>
    <mergeCell ref="I66:J66"/>
    <mergeCell ref="I67:J67"/>
    <mergeCell ref="I68:J68"/>
    <mergeCell ref="I69:J69"/>
    <mergeCell ref="I70:J70"/>
    <mergeCell ref="I61:J61"/>
    <mergeCell ref="I62:J62"/>
    <mergeCell ref="I63:J63"/>
    <mergeCell ref="I64:J64"/>
    <mergeCell ref="I65:J65"/>
    <mergeCell ref="I76:J76"/>
    <mergeCell ref="I77:J77"/>
    <mergeCell ref="I78:J78"/>
    <mergeCell ref="I79:J79"/>
    <mergeCell ref="I80:J80"/>
    <mergeCell ref="I71:J71"/>
    <mergeCell ref="I72:J72"/>
    <mergeCell ref="I73:J73"/>
    <mergeCell ref="I74:J74"/>
    <mergeCell ref="I75:J75"/>
    <mergeCell ref="I86:J86"/>
    <mergeCell ref="I87:J87"/>
    <mergeCell ref="I88:J88"/>
    <mergeCell ref="I89:J89"/>
    <mergeCell ref="I90:J90"/>
    <mergeCell ref="I81:J81"/>
    <mergeCell ref="I82:J82"/>
    <mergeCell ref="I83:J83"/>
    <mergeCell ref="I84:J84"/>
    <mergeCell ref="I85:J85"/>
    <mergeCell ref="I96:J96"/>
    <mergeCell ref="I97:J97"/>
    <mergeCell ref="I98:J98"/>
    <mergeCell ref="I99:J99"/>
    <mergeCell ref="I100:J100"/>
    <mergeCell ref="I91:J91"/>
    <mergeCell ref="I92:J92"/>
    <mergeCell ref="I93:J93"/>
    <mergeCell ref="I94:J94"/>
    <mergeCell ref="I95:J95"/>
    <mergeCell ref="I106:J106"/>
    <mergeCell ref="I107:J107"/>
    <mergeCell ref="I108:J108"/>
    <mergeCell ref="I109:J109"/>
    <mergeCell ref="I110:J110"/>
    <mergeCell ref="I101:J101"/>
    <mergeCell ref="I102:J102"/>
    <mergeCell ref="I103:J103"/>
    <mergeCell ref="I104:J104"/>
    <mergeCell ref="I105:J105"/>
    <mergeCell ref="I116:J116"/>
    <mergeCell ref="I117:J117"/>
    <mergeCell ref="I118:J118"/>
    <mergeCell ref="I119:J119"/>
    <mergeCell ref="I120:J120"/>
    <mergeCell ref="I111:J111"/>
    <mergeCell ref="I112:J112"/>
    <mergeCell ref="I113:J113"/>
    <mergeCell ref="I114:J114"/>
    <mergeCell ref="I115:J115"/>
    <mergeCell ref="I126:J126"/>
    <mergeCell ref="I127:J127"/>
    <mergeCell ref="I128:J128"/>
    <mergeCell ref="I129:J129"/>
    <mergeCell ref="I130:J130"/>
    <mergeCell ref="I121:J121"/>
    <mergeCell ref="I122:J122"/>
    <mergeCell ref="I123:J123"/>
    <mergeCell ref="I124:J124"/>
    <mergeCell ref="I125:J125"/>
    <mergeCell ref="I136:J136"/>
    <mergeCell ref="I137:J137"/>
    <mergeCell ref="I138:J138"/>
    <mergeCell ref="I139:J139"/>
    <mergeCell ref="I140:J140"/>
    <mergeCell ref="I131:J131"/>
    <mergeCell ref="I132:J132"/>
    <mergeCell ref="I133:J133"/>
    <mergeCell ref="I134:J134"/>
    <mergeCell ref="I135:J135"/>
    <mergeCell ref="I146:J146"/>
    <mergeCell ref="I147:J147"/>
    <mergeCell ref="I148:J148"/>
    <mergeCell ref="I149:J149"/>
    <mergeCell ref="I150:J150"/>
    <mergeCell ref="I141:J141"/>
    <mergeCell ref="I142:J142"/>
    <mergeCell ref="I143:J143"/>
    <mergeCell ref="I144:J144"/>
    <mergeCell ref="I145:J145"/>
    <mergeCell ref="I156:J156"/>
    <mergeCell ref="I157:J157"/>
    <mergeCell ref="I158:J158"/>
    <mergeCell ref="I159:J159"/>
    <mergeCell ref="I160:J160"/>
    <mergeCell ref="I151:J151"/>
    <mergeCell ref="I152:J152"/>
    <mergeCell ref="I153:J153"/>
    <mergeCell ref="I154:J154"/>
    <mergeCell ref="I155:J155"/>
    <mergeCell ref="I166:J166"/>
    <mergeCell ref="I167:J167"/>
    <mergeCell ref="I168:J168"/>
    <mergeCell ref="I169:J169"/>
    <mergeCell ref="I170:J170"/>
    <mergeCell ref="I161:J161"/>
    <mergeCell ref="I162:J162"/>
    <mergeCell ref="I163:J163"/>
    <mergeCell ref="I164:J164"/>
    <mergeCell ref="I165:J165"/>
    <mergeCell ref="I176:J176"/>
    <mergeCell ref="I177:J177"/>
    <mergeCell ref="I178:J178"/>
    <mergeCell ref="I179:J179"/>
    <mergeCell ref="I180:J180"/>
    <mergeCell ref="I171:J171"/>
    <mergeCell ref="I172:J172"/>
    <mergeCell ref="I173:J173"/>
    <mergeCell ref="I174:J174"/>
    <mergeCell ref="I175:J175"/>
    <mergeCell ref="I186:J186"/>
    <mergeCell ref="I187:J187"/>
    <mergeCell ref="I188:J188"/>
    <mergeCell ref="I189:J189"/>
    <mergeCell ref="I190:J190"/>
    <mergeCell ref="I181:J181"/>
    <mergeCell ref="I182:J182"/>
    <mergeCell ref="I183:J183"/>
    <mergeCell ref="I184:J184"/>
    <mergeCell ref="I185:J185"/>
    <mergeCell ref="I196:J196"/>
    <mergeCell ref="I197:J197"/>
    <mergeCell ref="I198:J198"/>
    <mergeCell ref="I199:J199"/>
    <mergeCell ref="I200:J200"/>
    <mergeCell ref="I191:J191"/>
    <mergeCell ref="I192:J192"/>
    <mergeCell ref="I193:J193"/>
    <mergeCell ref="I194:J194"/>
    <mergeCell ref="I195:J195"/>
    <mergeCell ref="I206:J206"/>
    <mergeCell ref="I207:J207"/>
    <mergeCell ref="I208:J208"/>
    <mergeCell ref="I209:J209"/>
    <mergeCell ref="I210:J210"/>
    <mergeCell ref="I201:J201"/>
    <mergeCell ref="I202:J202"/>
    <mergeCell ref="I203:J203"/>
    <mergeCell ref="I204:J204"/>
    <mergeCell ref="I205:J205"/>
    <mergeCell ref="I216:J216"/>
    <mergeCell ref="I217:J217"/>
    <mergeCell ref="I218:J218"/>
    <mergeCell ref="I219:J219"/>
    <mergeCell ref="I220:J220"/>
    <mergeCell ref="I211:J211"/>
    <mergeCell ref="I212:J212"/>
    <mergeCell ref="I213:J213"/>
    <mergeCell ref="I214:J214"/>
    <mergeCell ref="I215:J215"/>
    <mergeCell ref="I226:J226"/>
    <mergeCell ref="I227:J227"/>
    <mergeCell ref="I228:J228"/>
    <mergeCell ref="I229:J229"/>
    <mergeCell ref="I230:J230"/>
    <mergeCell ref="I221:J221"/>
    <mergeCell ref="I222:J222"/>
    <mergeCell ref="I223:J223"/>
    <mergeCell ref="I224:J224"/>
    <mergeCell ref="I225:J225"/>
    <mergeCell ref="I236:J236"/>
    <mergeCell ref="I237:J237"/>
    <mergeCell ref="I238:J238"/>
    <mergeCell ref="I239:J239"/>
    <mergeCell ref="I240:J240"/>
    <mergeCell ref="I231:J231"/>
    <mergeCell ref="I232:J232"/>
    <mergeCell ref="I233:J233"/>
    <mergeCell ref="I234:J234"/>
    <mergeCell ref="I235:J235"/>
    <mergeCell ref="I255:J255"/>
    <mergeCell ref="I246:J246"/>
    <mergeCell ref="I247:J247"/>
    <mergeCell ref="I248:J248"/>
    <mergeCell ref="I249:J249"/>
    <mergeCell ref="I250:J250"/>
    <mergeCell ref="I241:J241"/>
    <mergeCell ref="I242:J242"/>
    <mergeCell ref="I243:J243"/>
    <mergeCell ref="I244:J244"/>
    <mergeCell ref="I245:J245"/>
    <mergeCell ref="I58:J58"/>
    <mergeCell ref="I57:J57"/>
    <mergeCell ref="I271:J271"/>
    <mergeCell ref="I272:J272"/>
    <mergeCell ref="I273:J273"/>
    <mergeCell ref="I274:J274"/>
    <mergeCell ref="I275:J275"/>
    <mergeCell ref="I266:J266"/>
    <mergeCell ref="I267:J267"/>
    <mergeCell ref="I268:J268"/>
    <mergeCell ref="I269:J269"/>
    <mergeCell ref="I270:J270"/>
    <mergeCell ref="I261:J261"/>
    <mergeCell ref="I262:J262"/>
    <mergeCell ref="I263:J263"/>
    <mergeCell ref="I264:J264"/>
    <mergeCell ref="I265:J265"/>
    <mergeCell ref="I256:J256"/>
    <mergeCell ref="I257:J257"/>
    <mergeCell ref="I258:J258"/>
    <mergeCell ref="I259:J259"/>
    <mergeCell ref="I260:J260"/>
    <mergeCell ref="I251:J251"/>
    <mergeCell ref="I252:J252"/>
    <mergeCell ref="B387:L387"/>
    <mergeCell ref="B386:L386"/>
    <mergeCell ref="I276:J276"/>
    <mergeCell ref="I277:J277"/>
    <mergeCell ref="I278:J278"/>
    <mergeCell ref="I279:J279"/>
    <mergeCell ref="I280:J280"/>
    <mergeCell ref="I60:J60"/>
    <mergeCell ref="I59:J59"/>
    <mergeCell ref="I291:J291"/>
    <mergeCell ref="I292:J292"/>
    <mergeCell ref="I293:J293"/>
    <mergeCell ref="I286:J286"/>
    <mergeCell ref="I287:J287"/>
    <mergeCell ref="I288:J288"/>
    <mergeCell ref="I289:J289"/>
    <mergeCell ref="I290:J290"/>
    <mergeCell ref="I281:J281"/>
    <mergeCell ref="I282:J282"/>
    <mergeCell ref="I283:J283"/>
    <mergeCell ref="I284:J284"/>
    <mergeCell ref="I285:J285"/>
    <mergeCell ref="I253:J253"/>
    <mergeCell ref="I254:J254"/>
    <mergeCell ref="I294:J294"/>
    <mergeCell ref="I295:J295"/>
    <mergeCell ref="I296:J296"/>
    <mergeCell ref="I297:J297"/>
    <mergeCell ref="I298:J298"/>
    <mergeCell ref="I299:J299"/>
    <mergeCell ref="I300:J300"/>
    <mergeCell ref="I301:J301"/>
    <mergeCell ref="I302:J302"/>
    <mergeCell ref="I303:J303"/>
    <mergeCell ref="I304:J304"/>
    <mergeCell ref="I305:J305"/>
    <mergeCell ref="I306:J306"/>
    <mergeCell ref="I307:J307"/>
    <mergeCell ref="I308:J308"/>
    <mergeCell ref="I309:J309"/>
    <mergeCell ref="I310:J310"/>
    <mergeCell ref="I311:J311"/>
    <mergeCell ref="I312:J312"/>
    <mergeCell ref="I313:J313"/>
    <mergeCell ref="I314:J314"/>
    <mergeCell ref="I315:J315"/>
    <mergeCell ref="I316:J316"/>
    <mergeCell ref="I317:J317"/>
    <mergeCell ref="I318:J318"/>
    <mergeCell ref="I319:J319"/>
    <mergeCell ref="I320:J320"/>
    <mergeCell ref="I321:J321"/>
    <mergeCell ref="I322:J322"/>
    <mergeCell ref="I323:J323"/>
    <mergeCell ref="I324:J324"/>
    <mergeCell ref="I325:J325"/>
    <mergeCell ref="I326:J326"/>
    <mergeCell ref="I327:J327"/>
    <mergeCell ref="I328:J328"/>
    <mergeCell ref="I329:J329"/>
    <mergeCell ref="I341:J341"/>
    <mergeCell ref="I342:J342"/>
    <mergeCell ref="I343:J343"/>
    <mergeCell ref="I344:J344"/>
    <mergeCell ref="I345:J345"/>
    <mergeCell ref="I364:J364"/>
    <mergeCell ref="I365:J365"/>
    <mergeCell ref="I330:J330"/>
    <mergeCell ref="I331:J331"/>
    <mergeCell ref="I332:J332"/>
    <mergeCell ref="I333:J333"/>
    <mergeCell ref="I334:J334"/>
    <mergeCell ref="I335:J335"/>
    <mergeCell ref="I336:J336"/>
    <mergeCell ref="I337:J337"/>
    <mergeCell ref="I338:J338"/>
    <mergeCell ref="I366:J366"/>
    <mergeCell ref="I367:J367"/>
    <mergeCell ref="I368:J368"/>
    <mergeCell ref="K14:K16"/>
    <mergeCell ref="I355:J355"/>
    <mergeCell ref="I356:J356"/>
    <mergeCell ref="I357:J357"/>
    <mergeCell ref="I358:J358"/>
    <mergeCell ref="I359:J359"/>
    <mergeCell ref="I360:J360"/>
    <mergeCell ref="I361:J361"/>
    <mergeCell ref="I362:J362"/>
    <mergeCell ref="I363:J363"/>
    <mergeCell ref="I346:J346"/>
    <mergeCell ref="I347:J347"/>
    <mergeCell ref="I348:J348"/>
    <mergeCell ref="I349:J349"/>
    <mergeCell ref="I350:J350"/>
    <mergeCell ref="I351:J351"/>
    <mergeCell ref="I352:J352"/>
    <mergeCell ref="I353:J353"/>
    <mergeCell ref="I354:J354"/>
    <mergeCell ref="I339:J339"/>
    <mergeCell ref="I340:J340"/>
  </mergeCells>
  <dataValidations count="5">
    <dataValidation type="decimal" allowBlank="1" showInputMessage="1" showErrorMessage="1" error="A Negative Number Indicates a Line of Credit Advance Exceeding your available amount" sqref="H46:H59" xr:uid="{21C958AE-83E0-4B25-99ED-775220CDBC66}">
      <formula1>0</formula1>
      <formula2>9999999999999</formula2>
    </dataValidation>
    <dataValidation type="decimal" allowBlank="1" showInputMessage="1" showErrorMessage="1" error="Line of Credit Advance in Year 1 cannot exceed Starting Line of Credit amount" sqref="K46" xr:uid="{0F9E89E7-A1B6-4DB9-9EA6-C7D711A057C0}">
      <formula1>0</formula1>
      <formula2>L20</formula2>
    </dataValidation>
    <dataValidation type="decimal" allowBlank="1" showInputMessage="1" showErrorMessage="1" error="Line of Credit Advance cannot exceed Available Credit Line Amount" sqref="K72 K85 K98 K111 K124 K137 K150 K163 K59" xr:uid="{64493134-E3C5-4819-B92D-0C048EDC625E}">
      <formula1>0</formula1>
      <formula2>H46</formula2>
    </dataValidation>
    <dataValidation type="decimal" allowBlank="1" showInputMessage="1" showErrorMessage="1" error="Balance Cannot be paid lower than $500" sqref="L293 L59 L72 L85 L98 L111 L124 L137 L150 L163 L176 L189 L202 L215 L228 L241 L254 L267 L280" xr:uid="{637167C8-1DDB-40ED-AB1B-CA58B5E33A7C}">
      <formula1>0</formula1>
      <formula2>F57-499.99</formula2>
    </dataValidation>
    <dataValidation type="decimal" allowBlank="1" showInputMessage="1" showErrorMessage="1" error="Balance cannot be paid lower than $500" sqref="L46" xr:uid="{E54B40C1-B235-4EE0-BDD5-6C0142BD492D}">
      <formula1>0</formula1>
      <formula2>F44-499.99</formula2>
    </dataValidation>
  </dataValidations>
  <pageMargins left="0.7" right="0.64" top="0.61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JUMBO LOC Amortization Calc. </vt:lpstr>
      <vt:lpstr>'JUMBO LOC Amortization Calc.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cliff</cp:lastModifiedBy>
  <cp:lastPrinted>2015-08-20T17:32:15Z</cp:lastPrinted>
  <dcterms:created xsi:type="dcterms:W3CDTF">2012-04-10T17:55:28Z</dcterms:created>
  <dcterms:modified xsi:type="dcterms:W3CDTF">2019-11-30T05:01:48Z</dcterms:modified>
</cp:coreProperties>
</file>